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0" windowWidth="14040" windowHeight="4596" tabRatio="894" firstSheet="3" activeTab="7"/>
  </bookViews>
  <sheets>
    <sheet name="Network Description" sheetId="1" r:id="rId1"/>
    <sheet name="Demand" sheetId="2" r:id="rId2"/>
    <sheet name="Unit Parameters" sheetId="3" r:id="rId3"/>
    <sheet name="Unit Offers" sheetId="4" r:id="rId4"/>
    <sheet name="PeakDay &amp; Results" sheetId="5" r:id="rId5"/>
    <sheet name="Network2" sheetId="6" r:id="rId6"/>
    <sheet name="Demand2" sheetId="7" r:id="rId7"/>
    <sheet name="Results2" sheetId="8" r:id="rId8"/>
    <sheet name="Unit Para2" sheetId="9" r:id="rId9"/>
    <sheet name="Unit Offer2" sheetId="10" r:id="rId10"/>
    <sheet name="Network3" sheetId="11" r:id="rId11"/>
    <sheet name="Demand3" sheetId="12" r:id="rId12"/>
    <sheet name="Unit Para3" sheetId="13" r:id="rId13"/>
    <sheet name="Unit Offer3" sheetId="14" r:id="rId14"/>
    <sheet name="Results3" sheetId="15" r:id="rId15"/>
  </sheets>
  <definedNames>
    <definedName name="New_Text_Document1" localSheetId="8">'Unit Para2'!$A$1:$I$34</definedName>
    <definedName name="New_Text_Document1" localSheetId="12">'Unit Para3'!$A$1:$I$34</definedName>
    <definedName name="New_Text_Document1" localSheetId="2">'Unit Parameters'!$A$1:$I$34</definedName>
    <definedName name="New_Text_Document1_1" localSheetId="9">'Unit Offer2'!$A$1:$I$34</definedName>
    <definedName name="New_Text_Document1_1" localSheetId="13">'Unit Offer3'!$A$1:$I$34</definedName>
    <definedName name="New_Text_Document1_1" localSheetId="3">'Unit Offers'!$A$1:$I$34</definedName>
    <definedName name="t" localSheetId="0">'Network Description'!$V$3:$AI$43</definedName>
    <definedName name="t" localSheetId="5">'Network2'!$L$3:$Y$43</definedName>
    <definedName name="t" localSheetId="10">'Network3'!$L$3:$Y$43</definedName>
  </definedNames>
  <calcPr fullCalcOnLoad="1"/>
</workbook>
</file>

<file path=xl/sharedStrings.xml><?xml version="1.0" encoding="utf-8"?>
<sst xmlns="http://schemas.openxmlformats.org/spreadsheetml/2006/main" count="1343" uniqueCount="467">
  <si>
    <t>Unit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</si>
  <si>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</si>
  <si>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</si>
  <si>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</si>
  <si>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</si>
  <si>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</si>
  <si>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</si>
  <si>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</si>
  <si>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</si>
  <si>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</si>
  <si>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</si>
  <si>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</si>
  <si>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</si>
  <si>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</si>
  <si>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</si>
  <si>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</si>
  <si>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</si>
  <si>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</si>
  <si>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</si>
  <si>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</si>
  <si>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</si>
  <si>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</si>
  <si>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</si>
  <si>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</si>
  <si>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</si>
  <si>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LMP1</t>
  </si>
  <si>
    <t>LMP2</t>
  </si>
  <si>
    <t>LMP3</t>
  </si>
  <si>
    <t>LMP4</t>
  </si>
  <si>
    <t>LMP5</t>
  </si>
  <si>
    <t>LMP6</t>
  </si>
  <si>
    <t>LMP7</t>
  </si>
  <si>
    <t>LMP8</t>
  </si>
  <si>
    <t>LMP9</t>
  </si>
  <si>
    <t>LMP10</t>
  </si>
  <si>
    <t>LMP11</t>
  </si>
  <si>
    <t>LMP12</t>
  </si>
  <si>
    <t>LMP13</t>
  </si>
  <si>
    <t>LMP14</t>
  </si>
  <si>
    <t>LMP15</t>
  </si>
  <si>
    <t>LMP16</t>
  </si>
  <si>
    <t>LMP17</t>
  </si>
  <si>
    <t>LMP18</t>
  </si>
  <si>
    <t>LMP19</t>
  </si>
  <si>
    <t>LMP20</t>
  </si>
  <si>
    <t>LMP21</t>
  </si>
  <si>
    <t>LMP22</t>
  </si>
  <si>
    <t>LMP23</t>
  </si>
  <si>
    <t>LMP24</t>
  </si>
  <si>
    <t>Sys Demand</t>
  </si>
  <si>
    <t>Offer 1</t>
  </si>
  <si>
    <t>Offer 2</t>
  </si>
  <si>
    <t>Offer 3</t>
  </si>
  <si>
    <t>Offer 4</t>
  </si>
  <si>
    <t>Offer 5</t>
  </si>
  <si>
    <t>Offer 6</t>
  </si>
  <si>
    <t>Offer 7</t>
  </si>
  <si>
    <t>Offer 8</t>
  </si>
  <si>
    <t>Offer 9</t>
  </si>
  <si>
    <t>Offer 10</t>
  </si>
  <si>
    <t>Offer 11</t>
  </si>
  <si>
    <t>Offer 12</t>
  </si>
  <si>
    <t>Offer 13</t>
  </si>
  <si>
    <t>Offer 14</t>
  </si>
  <si>
    <t>Offer 15</t>
  </si>
  <si>
    <t>Offer 16</t>
  </si>
  <si>
    <t>Offer 17</t>
  </si>
  <si>
    <t>Offer 18</t>
  </si>
  <si>
    <t>Offer 19</t>
  </si>
  <si>
    <t>Offer 20</t>
  </si>
  <si>
    <t>Offer 21</t>
  </si>
  <si>
    <t>Offer 22</t>
  </si>
  <si>
    <t>Offer 23</t>
  </si>
  <si>
    <t>Offer 24</t>
  </si>
  <si>
    <t>Offer 25</t>
  </si>
  <si>
    <t>Offer 26</t>
  </si>
  <si>
    <t>Offer 27</t>
  </si>
  <si>
    <t>Offer 28</t>
  </si>
  <si>
    <t>Offer 29</t>
  </si>
  <si>
    <t>Offer 30</t>
  </si>
  <si>
    <t>Offer 31</t>
  </si>
  <si>
    <t>Offer 32</t>
  </si>
  <si>
    <t>Payment Cost</t>
  </si>
  <si>
    <t>Area I Avg. LMP</t>
  </si>
  <si>
    <t>Area II Avg. LMP</t>
  </si>
  <si>
    <t>LMP4</t>
  </si>
  <si>
    <t>Hour</t>
  </si>
  <si>
    <t>Node</t>
  </si>
  <si>
    <t>Sys Demand (GW)</t>
  </si>
  <si>
    <t>Payment Cost (k$)</t>
  </si>
  <si>
    <t>Yearly Sys. Load</t>
  </si>
  <si>
    <t>% Daily Peak Load</t>
  </si>
  <si>
    <t>HE 1</t>
  </si>
  <si>
    <t>HE 2</t>
  </si>
  <si>
    <t>HE 3</t>
  </si>
  <si>
    <t>HE 4</t>
  </si>
  <si>
    <t>HE 5</t>
  </si>
  <si>
    <t>HE 6</t>
  </si>
  <si>
    <t>HE 7</t>
  </si>
  <si>
    <t>HE 8</t>
  </si>
  <si>
    <t>HE 9</t>
  </si>
  <si>
    <t>HE 10</t>
  </si>
  <si>
    <t>HE 11</t>
  </si>
  <si>
    <t>HE 12</t>
  </si>
  <si>
    <t>HE 13</t>
  </si>
  <si>
    <t>HE 14</t>
  </si>
  <si>
    <t>HE 15</t>
  </si>
  <si>
    <t>HE 16</t>
  </si>
  <si>
    <t>HE 17</t>
  </si>
  <si>
    <t>HE 18</t>
  </si>
  <si>
    <t>HE 19</t>
  </si>
  <si>
    <t>HE 20</t>
  </si>
  <si>
    <t>HE 21</t>
  </si>
  <si>
    <t>HE 22</t>
  </si>
  <si>
    <t>HE 23</t>
  </si>
  <si>
    <t>HE 24</t>
  </si>
  <si>
    <t>Selected Day</t>
  </si>
  <si>
    <t>Weekday Summer</t>
  </si>
  <si>
    <t>Weekend Summer</t>
  </si>
  <si>
    <t>Days</t>
  </si>
  <si>
    <t>Mon.</t>
  </si>
  <si>
    <t>Tue.</t>
  </si>
  <si>
    <t>Wed.</t>
  </si>
  <si>
    <t>Thu.</t>
  </si>
  <si>
    <t>Fri.</t>
  </si>
  <si>
    <t>Sat.</t>
  </si>
  <si>
    <t>Sun.</t>
  </si>
  <si>
    <t>% Weekly Peak Load</t>
  </si>
  <si>
    <t>13 Summer Weeks</t>
  </si>
  <si>
    <t>% Anual Peak Load</t>
  </si>
  <si>
    <t>Selected Week</t>
  </si>
  <si>
    <t>Peak of the Day</t>
  </si>
  <si>
    <t>Peak of the Day</t>
  </si>
  <si>
    <t>Mean</t>
  </si>
  <si>
    <t>Standard Deviation</t>
  </si>
  <si>
    <t>% Peak Load</t>
  </si>
  <si>
    <t>Bus No.</t>
  </si>
  <si>
    <t>HE 1</t>
  </si>
  <si>
    <t>HE 2</t>
  </si>
  <si>
    <t>Bus 1</t>
  </si>
  <si>
    <t>Bus 2</t>
  </si>
  <si>
    <t>Bus 3</t>
  </si>
  <si>
    <t>Bus 4</t>
  </si>
  <si>
    <t>Bus 5</t>
  </si>
  <si>
    <t>Bus 6</t>
  </si>
  <si>
    <t>Bus 7</t>
  </si>
  <si>
    <t>Bus 8</t>
  </si>
  <si>
    <t>Bus 9</t>
  </si>
  <si>
    <t>Bus 10</t>
  </si>
  <si>
    <t>Bus 11</t>
  </si>
  <si>
    <t>Bus 12</t>
  </si>
  <si>
    <t>Bus 13</t>
  </si>
  <si>
    <t>Bus 14</t>
  </si>
  <si>
    <t>Bus 15</t>
  </si>
  <si>
    <t>Bus 16</t>
  </si>
  <si>
    <t>Bus 17</t>
  </si>
  <si>
    <t>Bus 18</t>
  </si>
  <si>
    <t>Bus 19</t>
  </si>
  <si>
    <t>Bus 20</t>
  </si>
  <si>
    <t>Bus 21</t>
  </si>
  <si>
    <t>Bus 22</t>
  </si>
  <si>
    <t>Bus 23</t>
  </si>
  <si>
    <t>Bus 24</t>
  </si>
  <si>
    <t>Selected Week &amp; Day for Testing</t>
  </si>
  <si>
    <t>Week</t>
  </si>
  <si>
    <t>Day</t>
  </si>
  <si>
    <t>Day Peak</t>
  </si>
  <si>
    <t>MW</t>
  </si>
  <si>
    <t>Type</t>
  </si>
  <si>
    <t>Fuel</t>
  </si>
  <si>
    <t>%</t>
  </si>
  <si>
    <t>Btu/kWh</t>
  </si>
  <si>
    <t>Inc. HR</t>
  </si>
  <si>
    <t>$/MWh</t>
  </si>
  <si>
    <t>Hot Start Mbtu</t>
  </si>
  <si>
    <t>Cold Start</t>
  </si>
  <si>
    <t>$/start</t>
  </si>
  <si>
    <t>STD-$/MWh</t>
  </si>
  <si>
    <t>Coal $/Btu</t>
  </si>
  <si>
    <t>Natural Gas</t>
  </si>
  <si>
    <t>Nuclear</t>
  </si>
  <si>
    <t>Fossil</t>
  </si>
  <si>
    <t>Steam</t>
  </si>
  <si>
    <t>#6</t>
  </si>
  <si>
    <t>oil</t>
  </si>
  <si>
    <t>STDEV $/Start</t>
  </si>
  <si>
    <t>Combustion</t>
  </si>
  <si>
    <t>Turbine</t>
  </si>
  <si>
    <t>#2</t>
  </si>
  <si>
    <t>Hydro</t>
  </si>
  <si>
    <t>Not</t>
  </si>
  <si>
    <t>applicable</t>
  </si>
  <si>
    <t>Coal</t>
  </si>
  <si>
    <t>Nuclear</t>
  </si>
  <si>
    <t>LWR</t>
  </si>
  <si>
    <t>New Price</t>
  </si>
  <si>
    <t xml:space="preserve"> Coal</t>
  </si>
  <si>
    <t>NG</t>
  </si>
  <si>
    <t>Nuclear</t>
  </si>
  <si>
    <t xml:space="preserve">Unit </t>
  </si>
  <si>
    <t>Type</t>
  </si>
  <si>
    <t>Fuel</t>
  </si>
  <si>
    <t>Min MW</t>
  </si>
  <si>
    <t>Max MW</t>
  </si>
  <si>
    <t>$/MWh</t>
  </si>
  <si>
    <t>$/Start</t>
  </si>
  <si>
    <t>STDV $/MWh</t>
  </si>
  <si>
    <t>STDV $/Start</t>
  </si>
  <si>
    <t>Numbers</t>
  </si>
  <si>
    <t>Capacity (MW)</t>
  </si>
  <si>
    <t>Fossil Steam</t>
  </si>
  <si>
    <t>#6 oil</t>
  </si>
  <si>
    <t>Combustion Turbine</t>
  </si>
  <si>
    <t>#2 oil</t>
  </si>
  <si>
    <t>Fossil Steam</t>
  </si>
  <si>
    <t>#6 oil</t>
  </si>
  <si>
    <t>Fossil Steam</t>
  </si>
  <si>
    <t>Nuclear Steam</t>
  </si>
  <si>
    <t>Total Capacity</t>
  </si>
  <si>
    <t>Percentage of Area II Capacity</t>
  </si>
  <si>
    <t>Peak Demand</t>
  </si>
  <si>
    <t>% System Peak</t>
  </si>
  <si>
    <t>Capacity</t>
  </si>
  <si>
    <t>Capacity%</t>
  </si>
  <si>
    <t>Total</t>
  </si>
  <si>
    <t>Avg. CPU Time (s)</t>
  </si>
  <si>
    <t>CPU time (s)</t>
  </si>
  <si>
    <t>Stdev. CPU Time (s)</t>
  </si>
  <si>
    <t>IEEE-RTS-24Bus-Branch Data</t>
  </si>
  <si>
    <t>Branch#</t>
  </si>
  <si>
    <t>From-bus</t>
  </si>
  <si>
    <t>To-bus</t>
  </si>
  <si>
    <t>R (pu)</t>
  </si>
  <si>
    <t>X (pu)</t>
  </si>
  <si>
    <t>Power Factor</t>
  </si>
  <si>
    <t>ID#</t>
  </si>
  <si>
    <t>From</t>
  </si>
  <si>
    <t>To</t>
  </si>
  <si>
    <t>miles</t>
  </si>
  <si>
    <t>Lambda-p</t>
  </si>
  <si>
    <t>Dur</t>
  </si>
  <si>
    <t>Lambda-t</t>
  </si>
  <si>
    <t>R</t>
  </si>
  <si>
    <t>X</t>
  </si>
  <si>
    <t>B</t>
  </si>
  <si>
    <t>Con</t>
  </si>
  <si>
    <t>LTE</t>
  </si>
  <si>
    <t>STE</t>
  </si>
  <si>
    <t>Tr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</si>
  <si>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</si>
  <si>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</si>
  <si>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</si>
  <si>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</si>
  <si>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</si>
  <si>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</si>
  <si>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</si>
  <si>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</si>
  <si>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</si>
  <si>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</si>
  <si>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</si>
  <si>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A12-1</t>
  </si>
  <si>
    <t>AB1</t>
  </si>
  <si>
    <t>A13-2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</si>
  <si>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</si>
  <si>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</si>
  <si>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</si>
  <si>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</si>
  <si>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</si>
  <si>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</si>
  <si>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</si>
  <si>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</si>
  <si>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</si>
  <si>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</si>
  <si>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</si>
  <si>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AB2</t>
  </si>
  <si>
    <t>A25-1</t>
  </si>
  <si>
    <t>A26</t>
  </si>
  <si>
    <t>A27</t>
  </si>
  <si>
    <t>A28</t>
  </si>
  <si>
    <t>A25-2</t>
  </si>
  <si>
    <t>A29</t>
  </si>
  <si>
    <t>A30</t>
  </si>
  <si>
    <t>A31-1</t>
  </si>
  <si>
    <t>A32-1</t>
  </si>
  <si>
    <t>A33-1</t>
  </si>
  <si>
    <t>A34</t>
  </si>
  <si>
    <t>A31-2</t>
  </si>
  <si>
    <t>A32-2</t>
  </si>
  <si>
    <t>A33-2</t>
  </si>
  <si>
    <t>AB3</t>
  </si>
  <si>
    <t>Network Topology and Parameters</t>
  </si>
  <si>
    <t>(Not Used)</t>
  </si>
  <si>
    <t>(Modified)</t>
  </si>
  <si>
    <t>Parallel Connection</t>
  </si>
  <si>
    <t>Zone I</t>
  </si>
  <si>
    <t>Zone II</t>
  </si>
  <si>
    <t>Zone II Capacity</t>
  </si>
  <si>
    <t>Zone II Peak Demand</t>
  </si>
  <si>
    <t>Test No.</t>
  </si>
  <si>
    <t>Capacity (MW)</t>
  </si>
  <si>
    <t>U12</t>
  </si>
  <si>
    <t>U20</t>
  </si>
  <si>
    <t>U50</t>
  </si>
  <si>
    <t>U76</t>
  </si>
  <si>
    <t>U100</t>
  </si>
  <si>
    <t>U155</t>
  </si>
  <si>
    <t>U197</t>
  </si>
  <si>
    <t>U350</t>
  </si>
  <si>
    <t>U400</t>
  </si>
  <si>
    <t>Unit Type</t>
  </si>
  <si>
    <t>Line Num.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</si>
  <si>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</si>
  <si>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</si>
  <si>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</si>
  <si>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</si>
  <si>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</si>
  <si>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</si>
  <si>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</si>
  <si>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</si>
  <si>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</si>
  <si>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</si>
  <si>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</si>
  <si>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B12-1</t>
  </si>
  <si>
    <t>B13-2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</si>
  <si>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</si>
  <si>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</si>
  <si>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</si>
  <si>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</si>
  <si>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</si>
  <si>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</si>
  <si>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</si>
  <si>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</si>
  <si>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</si>
  <si>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</si>
  <si>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</si>
  <si>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B25-1</t>
  </si>
  <si>
    <t>B25-2</t>
  </si>
  <si>
    <t>B26</t>
  </si>
  <si>
    <t>B27</t>
  </si>
  <si>
    <t>B28</t>
  </si>
  <si>
    <t>B29</t>
  </si>
  <si>
    <t>B30</t>
  </si>
  <si>
    <t>B31-1</t>
  </si>
  <si>
    <t>B31-2</t>
  </si>
  <si>
    <t>B32-1</t>
  </si>
  <si>
    <t>B32-2</t>
  </si>
  <si>
    <t>B33-1</t>
  </si>
  <si>
    <t>B33-2</t>
  </si>
  <si>
    <t>B34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</si>
  <si>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</si>
  <si>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</si>
  <si>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</si>
  <si>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</si>
  <si>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</si>
  <si>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</si>
  <si>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</si>
  <si>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</si>
  <si>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</si>
  <si>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</si>
  <si>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</si>
  <si>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C12-1</t>
  </si>
  <si>
    <t>C13-2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</si>
  <si>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</si>
  <si>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</si>
  <si>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</si>
  <si>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</si>
  <si>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</si>
  <si>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</si>
  <si>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</si>
  <si>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</si>
  <si>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</si>
  <si>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</si>
  <si>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</si>
  <si>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C25-1</t>
  </si>
  <si>
    <t>C25-2</t>
  </si>
  <si>
    <t>C26</t>
  </si>
  <si>
    <t>C27</t>
  </si>
  <si>
    <t>C28</t>
  </si>
  <si>
    <t>C29</t>
  </si>
  <si>
    <t>C30</t>
  </si>
  <si>
    <t>C31-1</t>
  </si>
  <si>
    <t>C31-2</t>
  </si>
  <si>
    <t>C32-1</t>
  </si>
  <si>
    <t>C32-2</t>
  </si>
  <si>
    <t>C33-1</t>
  </si>
  <si>
    <t>C33-2</t>
  </si>
  <si>
    <t>C34</t>
  </si>
  <si>
    <t>Yearly Sys. Load</t>
  </si>
  <si>
    <t>% Daily Peak Load</t>
  </si>
  <si>
    <t>HE 1</t>
  </si>
  <si>
    <t>HE 2</t>
  </si>
  <si>
    <t>Selected Day</t>
  </si>
  <si>
    <t>Weekday Summer</t>
  </si>
  <si>
    <t>Weekend Summer</t>
  </si>
  <si>
    <t>Days</t>
  </si>
  <si>
    <t>Mon.</t>
  </si>
  <si>
    <t>Tue.</t>
  </si>
  <si>
    <t>Wed.</t>
  </si>
  <si>
    <t>Thu.</t>
  </si>
  <si>
    <t>Fri.</t>
  </si>
  <si>
    <t>Sat.</t>
  </si>
  <si>
    <t>Sun.</t>
  </si>
  <si>
    <t>% Weekly Peak Load</t>
  </si>
  <si>
    <t>13 Summer Weeks</t>
  </si>
  <si>
    <t>% Anual Peak Load</t>
  </si>
  <si>
    <t>Selected Week %</t>
  </si>
  <si>
    <t>Selected Day %</t>
  </si>
  <si>
    <t>Peak of the Day</t>
  </si>
  <si>
    <t>Peak of the Day</t>
  </si>
  <si>
    <t>Selected Week &amp; Day for Testing</t>
  </si>
  <si>
    <t>Simulation Run</t>
  </si>
  <si>
    <t>Week</t>
  </si>
  <si>
    <t>Day</t>
  </si>
  <si>
    <t>Day Peak</t>
  </si>
  <si>
    <t>Avg. CPU Time (s)</t>
  </si>
  <si>
    <t>Inc. HR</t>
  </si>
  <si>
    <t>STD-$/MWh</t>
  </si>
  <si>
    <t>Coal $/Btu</t>
  </si>
  <si>
    <t>Natural Gas</t>
  </si>
  <si>
    <t>Nuclear</t>
  </si>
  <si>
    <t>New Price</t>
  </si>
  <si>
    <t>Nuclear</t>
  </si>
  <si>
    <t xml:space="preserve">Unit </t>
  </si>
  <si>
    <t>Type</t>
  </si>
  <si>
    <t>Fuel</t>
  </si>
  <si>
    <t>Min MW</t>
  </si>
  <si>
    <t>Max MW</t>
  </si>
  <si>
    <t>$/MWh</t>
  </si>
  <si>
    <t>$/Start</t>
  </si>
  <si>
    <t>STDV $/MWh</t>
  </si>
  <si>
    <t>STDV $/Start</t>
  </si>
  <si>
    <t>Numbers</t>
  </si>
  <si>
    <t>Fossil Steam</t>
  </si>
  <si>
    <t>#6 oil</t>
  </si>
  <si>
    <t>Combustion Turbine</t>
  </si>
  <si>
    <t>#2 oil</t>
  </si>
  <si>
    <t>Area II Capacity</t>
  </si>
  <si>
    <t>Nuclear Steam</t>
  </si>
  <si>
    <t>Area II Peak Demand</t>
  </si>
  <si>
    <t>Total Capacity</t>
  </si>
  <si>
    <t>Percentage of Area II Capacity</t>
  </si>
  <si>
    <t>Peak Demand</t>
  </si>
  <si>
    <t>% System Peak</t>
  </si>
  <si>
    <t>Capacity</t>
  </si>
  <si>
    <t>Capacity%</t>
  </si>
  <si>
    <t>Total</t>
  </si>
  <si>
    <t>CA-1</t>
  </si>
  <si>
    <t>CB-1</t>
  </si>
  <si>
    <t>C35</t>
  </si>
  <si>
    <t>N1</t>
  </si>
  <si>
    <t>N2</t>
  </si>
  <si>
    <t>Peak Load %</t>
  </si>
  <si>
    <t>Avg. N1</t>
  </si>
  <si>
    <t>Avg. N2</t>
  </si>
  <si>
    <t>N2</t>
  </si>
  <si>
    <t>Avg. N2</t>
  </si>
  <si>
    <t>Rand_Week</t>
  </si>
  <si>
    <t>Rand_Day</t>
  </si>
  <si>
    <t>Avg. N1</t>
  </si>
  <si>
    <t>IEEE-RTS-73Bus-Branch Data</t>
  </si>
  <si>
    <t>IEEE-RTS-24Bus-Branch Data (34 branches)</t>
  </si>
  <si>
    <t>2Area-Branch Data (71=34*2+3 branches, those connecting the same pair of buses are combined into one)</t>
  </si>
  <si>
    <t xml:space="preserve"> </t>
  </si>
  <si>
    <t>From</t>
  </si>
  <si>
    <t>To</t>
  </si>
  <si>
    <t>HE 5</t>
  </si>
  <si>
    <t>Additional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</si>
</sst>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9" fontId="0" fillId="3" borderId="12" xfId="0" applyNumberFormat="1" applyFill="1" applyBorder="1" applyAlignment="1">
      <alignment horizontal="center"/>
    </xf>
    <xf numFmtId="179" fontId="0" fillId="4" borderId="12" xfId="0" applyNumberFormat="1" applyFill="1" applyBorder="1" applyAlignment="1">
      <alignment horizontal="center"/>
    </xf>
    <xf numFmtId="179" fontId="0" fillId="5" borderId="12" xfId="0" applyNumberFormat="1" applyFill="1" applyBorder="1" applyAlignment="1">
      <alignment horizontal="center"/>
    </xf>
    <xf numFmtId="179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75"/>
          <c:y val="0.1165"/>
          <c:w val="0.70875"/>
          <c:h val="0.78125"/>
        </c:manualLayout>
      </c:layout>
      <c:lineChart>
        <c:grouping val="standard"/>
        <c:varyColors val="0"/>
        <c:ser>
          <c:idx val="1"/>
          <c:order val="0"/>
          <c:tx>
            <c:v>System Demand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'PeakDay &amp; Results'!$C$72:$Z$72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22658"/>
        <c:axId val="48803923"/>
      </c:lineChart>
      <c:lineChart>
        <c:grouping val="standard"/>
        <c:varyColors val="0"/>
        <c:ser>
          <c:idx val="0"/>
          <c:order val="1"/>
          <c:tx>
            <c:v>Payment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'PeakDay &amp; Results'!$C$73:$Z$73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582124"/>
        <c:axId val="60803661"/>
      </c:lineChart>
      <c:catAx>
        <c:axId val="542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8803923"/>
        <c:crosses val="autoZero"/>
        <c:auto val="0"/>
        <c:lblOffset val="10"/>
        <c:tickLblSkip val="1"/>
        <c:noMultiLvlLbl val="0"/>
      </c:catAx>
      <c:valAx>
        <c:axId val="48803923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Sys. Demand (GW)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422658"/>
        <c:crossesAt val="1"/>
        <c:crossBetween val="between"/>
        <c:dispUnits/>
      </c:valAx>
      <c:catAx>
        <c:axId val="36582124"/>
        <c:scaling>
          <c:orientation val="minMax"/>
        </c:scaling>
        <c:axPos val="b"/>
        <c:delete val="1"/>
        <c:majorTickMark val="in"/>
        <c:minorTickMark val="none"/>
        <c:tickLblPos val="nextTo"/>
        <c:crossAx val="60803661"/>
        <c:crosses val="autoZero"/>
        <c:auto val="0"/>
        <c:lblOffset val="100"/>
        <c:tickLblSkip val="1"/>
        <c:noMultiLvlLbl val="0"/>
      </c:catAx>
      <c:valAx>
        <c:axId val="60803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Payment Cost (k $) 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821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25"/>
          <c:y val="0.02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025"/>
          <c:w val="0.928"/>
          <c:h val="0.79475"/>
        </c:manualLayout>
      </c:layout>
      <c:lineChart>
        <c:grouping val="standard"/>
        <c:varyColors val="0"/>
        <c:ser>
          <c:idx val="0"/>
          <c:order val="0"/>
          <c:tx>
            <c:v>Avg. LMP 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'PeakDay &amp; Results'!$C$64:$Z$64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Avg. LMP II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'PeakDay &amp; Results'!$C$65:$Z$65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factor"/>
              <c:yMode val="factor"/>
              <c:x val="0.009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49479"/>
        <c:crosses val="autoZero"/>
        <c:auto val="1"/>
        <c:lblOffset val="10"/>
        <c:tickLblSkip val="1"/>
        <c:noMultiLvlLbl val="0"/>
      </c:catAx>
      <c:valAx>
        <c:axId val="26149479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0362038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"/>
          <c:y val="0.01125"/>
          <c:w val="0.57625"/>
          <c:h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2"/>
          <c:w val="0.933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v>Hour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'PeakDay &amp; Results'!$B$68:$Y$68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'PeakDay &amp; Results'!$B$69:$Y$69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v>Hour 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'PeakDay &amp; Results'!$B$68:$Y$68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'PeakDay &amp; Results'!$B$70:$Y$70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34018720"/>
        <c:axId val="37733025"/>
      </c:barChart>
      <c:catAx>
        <c:axId val="3401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Node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733025"/>
        <c:crosses val="autoZero"/>
        <c:auto val="1"/>
        <c:lblOffset val="10"/>
        <c:tickLblSkip val="1"/>
        <c:noMultiLvlLbl val="0"/>
      </c:cat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LMP ($/MWh)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40187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75"/>
          <c:y val="0"/>
          <c:w val="0.40175"/>
          <c:h val="0.11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74</xdr:row>
      <xdr:rowOff>28575</xdr:rowOff>
    </xdr:from>
    <xdr:ext cx="3190875" cy="1390650"/>
    <xdr:graphicFrame>
      <xdr:nvGraphicFramePr>
        <xdr:cNvPr id="1" name="Chart 4"/>
        <xdr:cNvGraphicFramePr/>
      </xdr:nvGraphicFramePr>
      <xdr:xfrm>
        <a:off x="285750" y="12011025"/>
        <a:ext cx="3190875" cy="139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257175</xdr:colOff>
      <xdr:row>74</xdr:row>
      <xdr:rowOff>76200</xdr:rowOff>
    </xdr:from>
    <xdr:ext cx="2847975" cy="1390650"/>
    <xdr:graphicFrame>
      <xdr:nvGraphicFramePr>
        <xdr:cNvPr id="2" name="Chart 5"/>
        <xdr:cNvGraphicFramePr/>
      </xdr:nvGraphicFramePr>
      <xdr:xfrm>
        <a:off x="3486150" y="12058650"/>
        <a:ext cx="2847975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114300</xdr:colOff>
      <xdr:row>74</xdr:row>
      <xdr:rowOff>66675</xdr:rowOff>
    </xdr:from>
    <xdr:ext cx="2847975" cy="1390650"/>
    <xdr:graphicFrame>
      <xdr:nvGraphicFramePr>
        <xdr:cNvPr id="3" name="Chart 7"/>
        <xdr:cNvGraphicFramePr/>
      </xdr:nvGraphicFramePr>
      <xdr:xfrm>
        <a:off x="6391275" y="12049125"/>
        <a:ext cx="2847975" cy="139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workbookViewId="0" topLeftCell="A8">
      <selection activeCell="J20" sqref="J20"/>
    </sheetView>
  </sheetViews>
  <sheetFormatPr defaultColWidth="9.140625" defaultRowHeight="12.75"/>
  <cols>
    <col min="6" max="6" width="8.8515625" style="8" customWidth="1"/>
    <col min="7" max="7" width="12.7109375" style="0" bestFit="1" customWidth="1"/>
    <col min="8" max="8" width="8.8515625" style="8" customWidth="1"/>
  </cols>
  <sheetData>
    <row r="1" spans="1:21" ht="12.75">
      <c r="A1" s="1" t="s">
        <v>290</v>
      </c>
      <c r="U1" s="1" t="s">
        <v>228</v>
      </c>
    </row>
    <row r="2" spans="2:35" ht="12.75">
      <c r="B2" s="34" t="s">
        <v>229</v>
      </c>
      <c r="C2" t="s">
        <v>230</v>
      </c>
      <c r="D2" t="s">
        <v>231</v>
      </c>
      <c r="E2" t="s">
        <v>232</v>
      </c>
      <c r="F2" s="8" t="s">
        <v>233</v>
      </c>
      <c r="G2" t="s">
        <v>234</v>
      </c>
      <c r="H2" s="49" t="s">
        <v>299</v>
      </c>
      <c r="M2" t="s">
        <v>235</v>
      </c>
      <c r="N2" t="s">
        <v>236</v>
      </c>
      <c r="O2" t="s">
        <v>237</v>
      </c>
      <c r="P2" t="s">
        <v>233</v>
      </c>
      <c r="V2" t="s">
        <v>235</v>
      </c>
      <c r="W2" t="s">
        <v>236</v>
      </c>
      <c r="X2" t="s">
        <v>237</v>
      </c>
      <c r="Y2" t="s">
        <v>238</v>
      </c>
      <c r="Z2" t="s">
        <v>239</v>
      </c>
      <c r="AA2" t="s">
        <v>240</v>
      </c>
      <c r="AB2" t="s">
        <v>241</v>
      </c>
      <c r="AC2" t="s">
        <v>242</v>
      </c>
      <c r="AD2" t="s">
        <v>243</v>
      </c>
      <c r="AE2" t="s">
        <v>244</v>
      </c>
      <c r="AF2" t="s">
        <v>245</v>
      </c>
      <c r="AG2" t="s">
        <v>246</v>
      </c>
      <c r="AH2" t="s">
        <v>247</v>
      </c>
      <c r="AI2" t="s">
        <v>248</v>
      </c>
    </row>
    <row r="3" spans="1:35" ht="12.75">
      <c r="A3" t="s">
        <v>249</v>
      </c>
      <c r="B3" s="40">
        <v>0</v>
      </c>
      <c r="C3" s="41">
        <v>0</v>
      </c>
      <c r="D3" s="35">
        <v>1</v>
      </c>
      <c r="E3">
        <v>0.003</v>
      </c>
      <c r="F3" s="26">
        <v>0.014</v>
      </c>
      <c r="G3">
        <f>E3/SQRT(E3*E3+F3*F3)</f>
        <v>0.20952908873087345</v>
      </c>
      <c r="H3" s="26">
        <v>175</v>
      </c>
      <c r="L3">
        <v>1</v>
      </c>
      <c r="M3" t="s">
        <v>249</v>
      </c>
      <c r="N3">
        <v>101</v>
      </c>
      <c r="O3">
        <v>102</v>
      </c>
      <c r="P3">
        <v>0.014</v>
      </c>
      <c r="V3" t="s">
        <v>249</v>
      </c>
      <c r="W3">
        <v>101</v>
      </c>
      <c r="X3">
        <v>102</v>
      </c>
      <c r="Y3">
        <v>3</v>
      </c>
      <c r="Z3">
        <v>0.24</v>
      </c>
      <c r="AA3">
        <v>16</v>
      </c>
      <c r="AB3">
        <v>0</v>
      </c>
      <c r="AC3">
        <v>0.003</v>
      </c>
      <c r="AD3">
        <v>0.014</v>
      </c>
      <c r="AE3">
        <v>0.461</v>
      </c>
      <c r="AF3">
        <v>175</v>
      </c>
      <c r="AG3">
        <v>193</v>
      </c>
      <c r="AH3">
        <v>200</v>
      </c>
      <c r="AI3">
        <v>0</v>
      </c>
    </row>
    <row r="4" spans="1:35" ht="12.75">
      <c r="A4" t="s">
        <v>250</v>
      </c>
      <c r="B4" s="42">
        <v>1</v>
      </c>
      <c r="C4" s="43">
        <v>0</v>
      </c>
      <c r="D4" s="36">
        <v>2</v>
      </c>
      <c r="E4">
        <v>0.055</v>
      </c>
      <c r="F4" s="27">
        <v>0.211</v>
      </c>
      <c r="G4">
        <f aca="true" t="shared" si="0" ref="G4:G36">E4/SQRT(E4*E4+F4*F4)</f>
        <v>0.2522352018729662</v>
      </c>
      <c r="H4" s="27">
        <v>175</v>
      </c>
      <c r="L4">
        <v>2</v>
      </c>
      <c r="M4" t="s">
        <v>250</v>
      </c>
      <c r="N4">
        <v>101</v>
      </c>
      <c r="O4">
        <v>103</v>
      </c>
      <c r="P4">
        <v>0.211</v>
      </c>
      <c r="V4" t="s">
        <v>250</v>
      </c>
      <c r="W4">
        <v>101</v>
      </c>
      <c r="X4">
        <v>103</v>
      </c>
      <c r="Y4">
        <v>55</v>
      </c>
      <c r="Z4">
        <v>0.51</v>
      </c>
      <c r="AA4">
        <v>10</v>
      </c>
      <c r="AB4">
        <v>2.9</v>
      </c>
      <c r="AC4">
        <v>0.055</v>
      </c>
      <c r="AD4">
        <v>0.211</v>
      </c>
      <c r="AE4">
        <v>0.057</v>
      </c>
      <c r="AF4">
        <v>175</v>
      </c>
      <c r="AG4">
        <v>208</v>
      </c>
      <c r="AH4">
        <v>220</v>
      </c>
      <c r="AI4">
        <v>0</v>
      </c>
    </row>
    <row r="5" spans="1:35" ht="12.75">
      <c r="A5" t="s">
        <v>251</v>
      </c>
      <c r="B5" s="42">
        <v>2</v>
      </c>
      <c r="C5" s="43">
        <v>0</v>
      </c>
      <c r="D5" s="36">
        <v>4</v>
      </c>
      <c r="E5">
        <v>0.022</v>
      </c>
      <c r="F5" s="27">
        <v>0.085</v>
      </c>
      <c r="G5">
        <f t="shared" si="0"/>
        <v>0.25056687578856845</v>
      </c>
      <c r="H5" s="27">
        <v>175</v>
      </c>
      <c r="L5">
        <v>3</v>
      </c>
      <c r="M5" t="s">
        <v>251</v>
      </c>
      <c r="N5">
        <v>101</v>
      </c>
      <c r="O5">
        <v>105</v>
      </c>
      <c r="P5">
        <v>0.085</v>
      </c>
      <c r="V5" t="s">
        <v>251</v>
      </c>
      <c r="W5">
        <v>101</v>
      </c>
      <c r="X5">
        <v>105</v>
      </c>
      <c r="Y5">
        <v>22</v>
      </c>
      <c r="Z5">
        <v>0.33</v>
      </c>
      <c r="AA5">
        <v>10</v>
      </c>
      <c r="AB5">
        <v>1.2</v>
      </c>
      <c r="AC5">
        <v>0.022</v>
      </c>
      <c r="AD5">
        <v>0.085</v>
      </c>
      <c r="AE5">
        <v>0.023</v>
      </c>
      <c r="AF5">
        <v>175</v>
      </c>
      <c r="AG5">
        <v>208</v>
      </c>
      <c r="AH5">
        <v>220</v>
      </c>
      <c r="AI5">
        <v>0</v>
      </c>
    </row>
    <row r="6" spans="1:35" ht="12.75">
      <c r="A6" t="s">
        <v>252</v>
      </c>
      <c r="B6" s="42">
        <v>3</v>
      </c>
      <c r="C6" s="43">
        <v>1</v>
      </c>
      <c r="D6" s="36">
        <v>3</v>
      </c>
      <c r="E6">
        <v>0.033</v>
      </c>
      <c r="F6" s="27">
        <v>0.127</v>
      </c>
      <c r="G6">
        <f t="shared" si="0"/>
        <v>0.2514910812890599</v>
      </c>
      <c r="H6" s="27">
        <v>175</v>
      </c>
      <c r="L6">
        <v>4</v>
      </c>
      <c r="M6" t="s">
        <v>252</v>
      </c>
      <c r="N6">
        <v>102</v>
      </c>
      <c r="O6">
        <v>104</v>
      </c>
      <c r="P6">
        <v>0.127</v>
      </c>
      <c r="V6" t="s">
        <v>252</v>
      </c>
      <c r="W6">
        <v>102</v>
      </c>
      <c r="X6">
        <v>104</v>
      </c>
      <c r="Y6">
        <v>33</v>
      </c>
      <c r="Z6">
        <v>0.39</v>
      </c>
      <c r="AA6">
        <v>10</v>
      </c>
      <c r="AB6">
        <v>1.7</v>
      </c>
      <c r="AC6">
        <v>0.033</v>
      </c>
      <c r="AD6">
        <v>0.127</v>
      </c>
      <c r="AE6">
        <v>0.034</v>
      </c>
      <c r="AF6">
        <v>175</v>
      </c>
      <c r="AG6">
        <v>208</v>
      </c>
      <c r="AH6">
        <v>220</v>
      </c>
      <c r="AI6">
        <v>0</v>
      </c>
    </row>
    <row r="7" spans="1:35" ht="12.75">
      <c r="A7" t="s">
        <v>253</v>
      </c>
      <c r="B7" s="42">
        <v>4</v>
      </c>
      <c r="C7" s="43">
        <v>1</v>
      </c>
      <c r="D7" s="36">
        <v>5</v>
      </c>
      <c r="E7">
        <v>0.05</v>
      </c>
      <c r="F7" s="27">
        <v>0.192</v>
      </c>
      <c r="G7">
        <f t="shared" si="0"/>
        <v>0.25201151940741345</v>
      </c>
      <c r="H7" s="27">
        <v>175</v>
      </c>
      <c r="L7">
        <v>5</v>
      </c>
      <c r="M7" t="s">
        <v>253</v>
      </c>
      <c r="N7">
        <v>102</v>
      </c>
      <c r="O7">
        <v>106</v>
      </c>
      <c r="P7">
        <v>0.192</v>
      </c>
      <c r="V7" t="s">
        <v>253</v>
      </c>
      <c r="W7">
        <v>102</v>
      </c>
      <c r="X7">
        <v>106</v>
      </c>
      <c r="Y7">
        <v>50</v>
      </c>
      <c r="Z7">
        <v>0.48</v>
      </c>
      <c r="AA7">
        <v>10</v>
      </c>
      <c r="AB7">
        <v>2.6</v>
      </c>
      <c r="AC7">
        <v>0.05</v>
      </c>
      <c r="AD7">
        <v>0.192</v>
      </c>
      <c r="AE7">
        <v>0.052</v>
      </c>
      <c r="AF7">
        <v>175</v>
      </c>
      <c r="AG7">
        <v>208</v>
      </c>
      <c r="AH7">
        <v>220</v>
      </c>
      <c r="AI7">
        <v>0</v>
      </c>
    </row>
    <row r="8" spans="1:35" ht="12.75">
      <c r="A8" t="s">
        <v>254</v>
      </c>
      <c r="B8" s="42">
        <v>5</v>
      </c>
      <c r="C8" s="43">
        <v>2</v>
      </c>
      <c r="D8" s="36">
        <v>8</v>
      </c>
      <c r="E8">
        <v>0.031</v>
      </c>
      <c r="F8" s="27">
        <v>0.119</v>
      </c>
      <c r="G8">
        <f t="shared" si="0"/>
        <v>0.25209084672129867</v>
      </c>
      <c r="H8" s="27">
        <v>175</v>
      </c>
      <c r="L8">
        <v>6</v>
      </c>
      <c r="M8" t="s">
        <v>254</v>
      </c>
      <c r="N8">
        <v>103</v>
      </c>
      <c r="O8">
        <v>109</v>
      </c>
      <c r="P8">
        <v>0.119</v>
      </c>
      <c r="V8" t="s">
        <v>254</v>
      </c>
      <c r="W8">
        <v>103</v>
      </c>
      <c r="X8">
        <v>109</v>
      </c>
      <c r="Y8">
        <v>31</v>
      </c>
      <c r="Z8">
        <v>0.38</v>
      </c>
      <c r="AA8">
        <v>10</v>
      </c>
      <c r="AB8">
        <v>1.6</v>
      </c>
      <c r="AC8">
        <v>0.031</v>
      </c>
      <c r="AD8">
        <v>0.119</v>
      </c>
      <c r="AE8">
        <v>0.032</v>
      </c>
      <c r="AF8">
        <v>175</v>
      </c>
      <c r="AG8">
        <v>208</v>
      </c>
      <c r="AH8">
        <v>220</v>
      </c>
      <c r="AI8">
        <v>0</v>
      </c>
    </row>
    <row r="9" spans="1:35" ht="12.75">
      <c r="A9" t="s">
        <v>255</v>
      </c>
      <c r="B9" s="42">
        <v>6</v>
      </c>
      <c r="C9" s="43">
        <v>2</v>
      </c>
      <c r="D9" s="36">
        <v>23</v>
      </c>
      <c r="E9">
        <v>0.002</v>
      </c>
      <c r="F9" s="27">
        <v>0.084</v>
      </c>
      <c r="G9">
        <f t="shared" si="0"/>
        <v>0.023802777946288958</v>
      </c>
      <c r="H9" s="27">
        <v>400</v>
      </c>
      <c r="L9">
        <v>7</v>
      </c>
      <c r="M9" t="s">
        <v>255</v>
      </c>
      <c r="N9">
        <v>103</v>
      </c>
      <c r="O9">
        <v>124</v>
      </c>
      <c r="P9">
        <v>0.084</v>
      </c>
      <c r="V9" t="s">
        <v>255</v>
      </c>
      <c r="W9">
        <v>103</v>
      </c>
      <c r="X9">
        <v>124</v>
      </c>
      <c r="Y9">
        <v>0</v>
      </c>
      <c r="Z9">
        <v>0.02</v>
      </c>
      <c r="AA9">
        <v>768</v>
      </c>
      <c r="AB9">
        <v>0</v>
      </c>
      <c r="AC9">
        <v>0.002</v>
      </c>
      <c r="AD9">
        <v>0.084</v>
      </c>
      <c r="AE9">
        <v>0</v>
      </c>
      <c r="AF9">
        <v>400</v>
      </c>
      <c r="AG9">
        <v>510</v>
      </c>
      <c r="AH9">
        <v>600</v>
      </c>
      <c r="AI9">
        <v>1.015</v>
      </c>
    </row>
    <row r="10" spans="1:35" ht="12.75">
      <c r="A10" t="s">
        <v>256</v>
      </c>
      <c r="B10" s="42">
        <v>7</v>
      </c>
      <c r="C10" s="43">
        <v>3</v>
      </c>
      <c r="D10" s="36">
        <v>8</v>
      </c>
      <c r="E10">
        <v>0.027</v>
      </c>
      <c r="F10" s="27">
        <v>0.104</v>
      </c>
      <c r="G10">
        <f t="shared" si="0"/>
        <v>0.2512851334168221</v>
      </c>
      <c r="H10" s="27">
        <v>175</v>
      </c>
      <c r="L10">
        <v>8</v>
      </c>
      <c r="M10" t="s">
        <v>256</v>
      </c>
      <c r="N10">
        <v>104</v>
      </c>
      <c r="O10">
        <v>109</v>
      </c>
      <c r="P10">
        <v>0.104</v>
      </c>
      <c r="V10" t="s">
        <v>256</v>
      </c>
      <c r="W10">
        <v>104</v>
      </c>
      <c r="X10">
        <v>109</v>
      </c>
      <c r="Y10">
        <v>27</v>
      </c>
      <c r="Z10">
        <v>0.36</v>
      </c>
      <c r="AA10">
        <v>10</v>
      </c>
      <c r="AB10">
        <v>1.4</v>
      </c>
      <c r="AC10">
        <v>0.027</v>
      </c>
      <c r="AD10">
        <v>0.104</v>
      </c>
      <c r="AE10">
        <v>0.028</v>
      </c>
      <c r="AF10">
        <v>175</v>
      </c>
      <c r="AG10">
        <v>208</v>
      </c>
      <c r="AH10">
        <v>220</v>
      </c>
      <c r="AI10">
        <v>0</v>
      </c>
    </row>
    <row r="11" spans="1:35" ht="12.75">
      <c r="A11" t="s">
        <v>257</v>
      </c>
      <c r="B11" s="42">
        <v>8</v>
      </c>
      <c r="C11" s="43">
        <v>4</v>
      </c>
      <c r="D11" s="36">
        <v>9</v>
      </c>
      <c r="E11">
        <v>0.023</v>
      </c>
      <c r="F11" s="27">
        <v>0.088</v>
      </c>
      <c r="G11">
        <f t="shared" si="0"/>
        <v>0.2528694266529968</v>
      </c>
      <c r="H11" s="27">
        <v>175</v>
      </c>
      <c r="L11">
        <v>9</v>
      </c>
      <c r="M11" t="s">
        <v>257</v>
      </c>
      <c r="N11">
        <v>105</v>
      </c>
      <c r="O11">
        <v>110</v>
      </c>
      <c r="P11">
        <v>0.088</v>
      </c>
      <c r="V11" t="s">
        <v>257</v>
      </c>
      <c r="W11">
        <v>105</v>
      </c>
      <c r="X11">
        <v>110</v>
      </c>
      <c r="Y11">
        <v>23</v>
      </c>
      <c r="Z11">
        <v>0.34</v>
      </c>
      <c r="AA11">
        <v>10</v>
      </c>
      <c r="AB11">
        <v>1.2</v>
      </c>
      <c r="AC11">
        <v>0.023</v>
      </c>
      <c r="AD11">
        <v>0.088</v>
      </c>
      <c r="AE11">
        <v>0.024</v>
      </c>
      <c r="AF11">
        <v>175</v>
      </c>
      <c r="AG11">
        <v>208</v>
      </c>
      <c r="AH11">
        <v>220</v>
      </c>
      <c r="AI11">
        <v>0</v>
      </c>
    </row>
    <row r="12" spans="1:35" ht="12.75">
      <c r="A12" t="s">
        <v>258</v>
      </c>
      <c r="B12" s="42">
        <v>9</v>
      </c>
      <c r="C12" s="43">
        <v>5</v>
      </c>
      <c r="D12" s="36">
        <v>9</v>
      </c>
      <c r="E12">
        <v>0.014</v>
      </c>
      <c r="F12" s="27">
        <v>0.061</v>
      </c>
      <c r="G12">
        <f t="shared" si="0"/>
        <v>0.22369241071888069</v>
      </c>
      <c r="H12" s="27">
        <v>175</v>
      </c>
      <c r="L12">
        <v>10</v>
      </c>
      <c r="M12" t="s">
        <v>258</v>
      </c>
      <c r="N12">
        <v>106</v>
      </c>
      <c r="O12">
        <v>110</v>
      </c>
      <c r="P12">
        <v>0.061</v>
      </c>
      <c r="V12" t="s">
        <v>258</v>
      </c>
      <c r="W12">
        <v>106</v>
      </c>
      <c r="X12">
        <v>110</v>
      </c>
      <c r="Y12">
        <v>16</v>
      </c>
      <c r="Z12">
        <v>0.33</v>
      </c>
      <c r="AA12">
        <v>35</v>
      </c>
      <c r="AB12">
        <v>0</v>
      </c>
      <c r="AC12">
        <v>0.014</v>
      </c>
      <c r="AD12">
        <v>0.061</v>
      </c>
      <c r="AE12">
        <v>2.459</v>
      </c>
      <c r="AF12">
        <v>175</v>
      </c>
      <c r="AG12">
        <v>193</v>
      </c>
      <c r="AH12">
        <v>200</v>
      </c>
      <c r="AI12">
        <v>0</v>
      </c>
    </row>
    <row r="13" spans="1:35" ht="12.75">
      <c r="A13" t="s">
        <v>259</v>
      </c>
      <c r="B13" s="42">
        <v>10</v>
      </c>
      <c r="C13" s="43">
        <v>6</v>
      </c>
      <c r="D13" s="36">
        <v>7</v>
      </c>
      <c r="E13">
        <v>0.016</v>
      </c>
      <c r="F13" s="27">
        <v>0.061</v>
      </c>
      <c r="G13">
        <f t="shared" si="0"/>
        <v>0.25371268836493943</v>
      </c>
      <c r="H13" s="27">
        <v>175</v>
      </c>
      <c r="L13">
        <v>11</v>
      </c>
      <c r="M13" t="s">
        <v>259</v>
      </c>
      <c r="N13">
        <v>107</v>
      </c>
      <c r="O13">
        <v>108</v>
      </c>
      <c r="P13">
        <v>0.061</v>
      </c>
      <c r="V13" t="s">
        <v>259</v>
      </c>
      <c r="W13">
        <v>107</v>
      </c>
      <c r="X13">
        <v>108</v>
      </c>
      <c r="Y13">
        <v>16</v>
      </c>
      <c r="Z13">
        <v>0.3</v>
      </c>
      <c r="AA13">
        <v>10</v>
      </c>
      <c r="AB13">
        <v>0.8</v>
      </c>
      <c r="AC13">
        <v>0.016</v>
      </c>
      <c r="AD13">
        <v>0.061</v>
      </c>
      <c r="AE13">
        <v>0.017</v>
      </c>
      <c r="AF13">
        <v>175</v>
      </c>
      <c r="AG13">
        <v>208</v>
      </c>
      <c r="AH13">
        <v>220</v>
      </c>
      <c r="AI13">
        <v>0</v>
      </c>
    </row>
    <row r="14" spans="1:35" ht="12.75">
      <c r="A14" t="s">
        <v>260</v>
      </c>
      <c r="B14" s="42">
        <v>11</v>
      </c>
      <c r="C14" s="43">
        <v>7</v>
      </c>
      <c r="D14" s="36">
        <v>8</v>
      </c>
      <c r="E14">
        <v>0.043</v>
      </c>
      <c r="F14" s="27">
        <v>0.165</v>
      </c>
      <c r="G14">
        <f t="shared" si="0"/>
        <v>0.2521831484711889</v>
      </c>
      <c r="H14" s="27">
        <v>175</v>
      </c>
      <c r="M14" s="4" t="s">
        <v>261</v>
      </c>
      <c r="N14" s="4">
        <v>107</v>
      </c>
      <c r="O14" s="4">
        <v>203</v>
      </c>
      <c r="P14" s="4">
        <v>0.161</v>
      </c>
      <c r="Q14" s="4" t="s">
        <v>291</v>
      </c>
      <c r="V14" t="s">
        <v>261</v>
      </c>
      <c r="W14">
        <v>107</v>
      </c>
      <c r="X14">
        <v>203</v>
      </c>
      <c r="Y14">
        <v>42</v>
      </c>
      <c r="Z14">
        <v>0.44</v>
      </c>
      <c r="AA14">
        <v>10</v>
      </c>
      <c r="AB14">
        <v>2.2</v>
      </c>
      <c r="AC14">
        <v>0.042</v>
      </c>
      <c r="AD14">
        <v>0.161</v>
      </c>
      <c r="AE14">
        <v>0.044</v>
      </c>
      <c r="AF14">
        <v>175</v>
      </c>
      <c r="AG14">
        <v>208</v>
      </c>
      <c r="AH14">
        <v>220</v>
      </c>
      <c r="AI14">
        <v>0</v>
      </c>
    </row>
    <row r="15" spans="1:35" ht="12.75">
      <c r="A15" t="s">
        <v>262</v>
      </c>
      <c r="B15" s="42">
        <v>12</v>
      </c>
      <c r="C15" s="43">
        <v>7</v>
      </c>
      <c r="D15" s="36">
        <v>9</v>
      </c>
      <c r="E15">
        <v>0.043</v>
      </c>
      <c r="F15" s="27">
        <v>0.165</v>
      </c>
      <c r="G15">
        <f t="shared" si="0"/>
        <v>0.2521831484711889</v>
      </c>
      <c r="H15" s="27">
        <v>175</v>
      </c>
      <c r="L15">
        <v>12</v>
      </c>
      <c r="M15" t="s">
        <v>260</v>
      </c>
      <c r="N15">
        <v>108</v>
      </c>
      <c r="O15">
        <v>109</v>
      </c>
      <c r="P15">
        <v>0.165</v>
      </c>
      <c r="V15" t="s">
        <v>260</v>
      </c>
      <c r="W15">
        <v>108</v>
      </c>
      <c r="X15">
        <v>109</v>
      </c>
      <c r="Y15">
        <v>43</v>
      </c>
      <c r="Z15">
        <v>0.44</v>
      </c>
      <c r="AA15">
        <v>10</v>
      </c>
      <c r="AB15">
        <v>2.3</v>
      </c>
      <c r="AC15">
        <v>0.043</v>
      </c>
      <c r="AD15">
        <v>0.165</v>
      </c>
      <c r="AE15">
        <v>0.045</v>
      </c>
      <c r="AF15">
        <v>175</v>
      </c>
      <c r="AG15">
        <v>208</v>
      </c>
      <c r="AH15">
        <v>220</v>
      </c>
      <c r="AI15">
        <v>0</v>
      </c>
    </row>
    <row r="16" spans="1:35" ht="12.75">
      <c r="A16" t="s">
        <v>263</v>
      </c>
      <c r="B16" s="42">
        <v>13</v>
      </c>
      <c r="C16" s="43">
        <v>8</v>
      </c>
      <c r="D16" s="36">
        <v>10</v>
      </c>
      <c r="E16">
        <v>0.002</v>
      </c>
      <c r="F16" s="27">
        <v>0.084</v>
      </c>
      <c r="G16">
        <f t="shared" si="0"/>
        <v>0.023802777946288958</v>
      </c>
      <c r="H16" s="27">
        <v>400</v>
      </c>
      <c r="L16">
        <v>13</v>
      </c>
      <c r="M16" t="s">
        <v>262</v>
      </c>
      <c r="N16">
        <v>108</v>
      </c>
      <c r="O16">
        <v>110</v>
      </c>
      <c r="P16">
        <v>0.165</v>
      </c>
      <c r="V16" t="s">
        <v>262</v>
      </c>
      <c r="W16">
        <v>108</v>
      </c>
      <c r="X16">
        <v>110</v>
      </c>
      <c r="Y16">
        <v>43</v>
      </c>
      <c r="Z16">
        <v>0.44</v>
      </c>
      <c r="AA16">
        <v>10</v>
      </c>
      <c r="AB16">
        <v>2.3</v>
      </c>
      <c r="AC16">
        <v>0.043</v>
      </c>
      <c r="AD16">
        <v>0.165</v>
      </c>
      <c r="AE16">
        <v>0.045</v>
      </c>
      <c r="AF16">
        <v>175</v>
      </c>
      <c r="AG16">
        <v>208</v>
      </c>
      <c r="AH16">
        <v>220</v>
      </c>
      <c r="AI16">
        <v>0</v>
      </c>
    </row>
    <row r="17" spans="1:35" ht="12.75">
      <c r="A17" t="s">
        <v>264</v>
      </c>
      <c r="B17" s="42">
        <v>14</v>
      </c>
      <c r="C17" s="43">
        <v>8</v>
      </c>
      <c r="D17" s="36">
        <v>11</v>
      </c>
      <c r="E17">
        <v>0.002</v>
      </c>
      <c r="F17" s="27">
        <v>0.084</v>
      </c>
      <c r="G17">
        <f t="shared" si="0"/>
        <v>0.023802777946288958</v>
      </c>
      <c r="H17" s="27">
        <v>400</v>
      </c>
      <c r="L17">
        <v>14</v>
      </c>
      <c r="M17" t="s">
        <v>263</v>
      </c>
      <c r="N17">
        <v>109</v>
      </c>
      <c r="O17">
        <v>111</v>
      </c>
      <c r="P17">
        <v>0.084</v>
      </c>
      <c r="V17" t="s">
        <v>263</v>
      </c>
      <c r="W17">
        <v>109</v>
      </c>
      <c r="X17">
        <v>111</v>
      </c>
      <c r="Y17">
        <v>0</v>
      </c>
      <c r="Z17">
        <v>0.02</v>
      </c>
      <c r="AA17">
        <v>768</v>
      </c>
      <c r="AB17">
        <v>0</v>
      </c>
      <c r="AC17">
        <v>0.002</v>
      </c>
      <c r="AD17">
        <v>0.084</v>
      </c>
      <c r="AE17">
        <v>0</v>
      </c>
      <c r="AF17">
        <v>400</v>
      </c>
      <c r="AG17">
        <v>510</v>
      </c>
      <c r="AH17">
        <v>600</v>
      </c>
      <c r="AI17">
        <v>1.03</v>
      </c>
    </row>
    <row r="18" spans="1:35" ht="12.75">
      <c r="A18" t="s">
        <v>265</v>
      </c>
      <c r="B18" s="42">
        <v>15</v>
      </c>
      <c r="C18" s="43">
        <v>9</v>
      </c>
      <c r="D18" s="36">
        <v>10</v>
      </c>
      <c r="E18">
        <v>0.002</v>
      </c>
      <c r="F18" s="27">
        <v>0.084</v>
      </c>
      <c r="G18">
        <f t="shared" si="0"/>
        <v>0.023802777946288958</v>
      </c>
      <c r="H18" s="27">
        <v>400</v>
      </c>
      <c r="L18">
        <v>15</v>
      </c>
      <c r="M18" t="s">
        <v>264</v>
      </c>
      <c r="N18">
        <v>109</v>
      </c>
      <c r="O18">
        <v>112</v>
      </c>
      <c r="P18">
        <v>0.084</v>
      </c>
      <c r="V18" t="s">
        <v>264</v>
      </c>
      <c r="W18">
        <v>109</v>
      </c>
      <c r="X18">
        <v>112</v>
      </c>
      <c r="Y18">
        <v>0</v>
      </c>
      <c r="Z18">
        <v>0.02</v>
      </c>
      <c r="AA18">
        <v>768</v>
      </c>
      <c r="AB18">
        <v>0</v>
      </c>
      <c r="AC18">
        <v>0.002</v>
      </c>
      <c r="AD18">
        <v>0.084</v>
      </c>
      <c r="AE18">
        <v>0</v>
      </c>
      <c r="AF18">
        <v>400</v>
      </c>
      <c r="AG18">
        <v>510</v>
      </c>
      <c r="AH18">
        <v>600</v>
      </c>
      <c r="AI18">
        <v>1.03</v>
      </c>
    </row>
    <row r="19" spans="1:35" ht="12.75">
      <c r="A19" t="s">
        <v>266</v>
      </c>
      <c r="B19" s="42">
        <v>16</v>
      </c>
      <c r="C19" s="43">
        <v>9</v>
      </c>
      <c r="D19" s="36">
        <v>11</v>
      </c>
      <c r="E19">
        <v>0.002</v>
      </c>
      <c r="F19" s="27">
        <v>0.084</v>
      </c>
      <c r="G19">
        <f t="shared" si="0"/>
        <v>0.023802777946288958</v>
      </c>
      <c r="H19" s="27">
        <v>400</v>
      </c>
      <c r="L19">
        <v>16</v>
      </c>
      <c r="M19" t="s">
        <v>265</v>
      </c>
      <c r="N19">
        <v>110</v>
      </c>
      <c r="O19">
        <v>111</v>
      </c>
      <c r="P19">
        <v>0.084</v>
      </c>
      <c r="V19" t="s">
        <v>265</v>
      </c>
      <c r="W19">
        <v>110</v>
      </c>
      <c r="X19">
        <v>111</v>
      </c>
      <c r="Y19">
        <v>0</v>
      </c>
      <c r="Z19">
        <v>0.02</v>
      </c>
      <c r="AA19">
        <v>768</v>
      </c>
      <c r="AB19">
        <v>0</v>
      </c>
      <c r="AC19">
        <v>0.002</v>
      </c>
      <c r="AD19">
        <v>0.084</v>
      </c>
      <c r="AE19">
        <v>0</v>
      </c>
      <c r="AF19">
        <v>400</v>
      </c>
      <c r="AG19">
        <v>510</v>
      </c>
      <c r="AH19">
        <v>600</v>
      </c>
      <c r="AI19">
        <v>1.015</v>
      </c>
    </row>
    <row r="20" spans="1:35" ht="12.75">
      <c r="A20" t="s">
        <v>267</v>
      </c>
      <c r="B20" s="44">
        <v>17</v>
      </c>
      <c r="C20" s="43">
        <v>10</v>
      </c>
      <c r="D20" s="36">
        <v>12</v>
      </c>
      <c r="E20">
        <v>0.006</v>
      </c>
      <c r="F20" s="27">
        <v>0.048</v>
      </c>
      <c r="G20">
        <f t="shared" si="0"/>
        <v>0.12403473458920845</v>
      </c>
      <c r="H20" s="33">
        <v>200</v>
      </c>
      <c r="I20" s="4" t="s">
        <v>292</v>
      </c>
      <c r="L20">
        <v>17</v>
      </c>
      <c r="M20" t="s">
        <v>266</v>
      </c>
      <c r="N20">
        <v>110</v>
      </c>
      <c r="O20">
        <v>112</v>
      </c>
      <c r="P20">
        <v>0.084</v>
      </c>
      <c r="V20" t="s">
        <v>266</v>
      </c>
      <c r="W20">
        <v>110</v>
      </c>
      <c r="X20">
        <v>112</v>
      </c>
      <c r="Y20">
        <v>0</v>
      </c>
      <c r="Z20">
        <v>0.02</v>
      </c>
      <c r="AA20">
        <v>768</v>
      </c>
      <c r="AB20">
        <v>0</v>
      </c>
      <c r="AC20">
        <v>0.002</v>
      </c>
      <c r="AD20">
        <v>0.084</v>
      </c>
      <c r="AE20">
        <v>0</v>
      </c>
      <c r="AF20">
        <v>400</v>
      </c>
      <c r="AG20">
        <v>510</v>
      </c>
      <c r="AH20">
        <v>600</v>
      </c>
      <c r="AI20">
        <v>1.015</v>
      </c>
    </row>
    <row r="21" spans="1:35" ht="12.75">
      <c r="A21" t="s">
        <v>268</v>
      </c>
      <c r="B21" s="44">
        <v>18</v>
      </c>
      <c r="C21" s="43">
        <v>10</v>
      </c>
      <c r="D21" s="36">
        <v>13</v>
      </c>
      <c r="E21">
        <v>0.005</v>
      </c>
      <c r="F21" s="27">
        <v>0.042</v>
      </c>
      <c r="G21">
        <f t="shared" si="0"/>
        <v>0.11821288978511235</v>
      </c>
      <c r="H21" s="33">
        <v>200</v>
      </c>
      <c r="I21" s="4" t="s">
        <v>292</v>
      </c>
      <c r="L21">
        <v>18</v>
      </c>
      <c r="M21" t="s">
        <v>267</v>
      </c>
      <c r="N21">
        <v>111</v>
      </c>
      <c r="O21">
        <v>113</v>
      </c>
      <c r="P21">
        <v>0.048</v>
      </c>
      <c r="V21" t="s">
        <v>267</v>
      </c>
      <c r="W21">
        <v>111</v>
      </c>
      <c r="X21">
        <v>113</v>
      </c>
      <c r="Y21">
        <v>33</v>
      </c>
      <c r="Z21">
        <v>0.4</v>
      </c>
      <c r="AA21">
        <v>11</v>
      </c>
      <c r="AB21">
        <v>0.8</v>
      </c>
      <c r="AC21">
        <v>0.006</v>
      </c>
      <c r="AD21">
        <v>0.048</v>
      </c>
      <c r="AE21">
        <v>0.1</v>
      </c>
      <c r="AF21">
        <v>500</v>
      </c>
      <c r="AG21">
        <v>600</v>
      </c>
      <c r="AH21">
        <v>625</v>
      </c>
      <c r="AI21">
        <v>0</v>
      </c>
    </row>
    <row r="22" spans="1:35" ht="12.75">
      <c r="A22" t="s">
        <v>269</v>
      </c>
      <c r="B22" s="44">
        <v>19</v>
      </c>
      <c r="C22" s="43">
        <v>11</v>
      </c>
      <c r="D22" s="36">
        <v>12</v>
      </c>
      <c r="E22">
        <v>0.006</v>
      </c>
      <c r="F22" s="27">
        <v>0.048</v>
      </c>
      <c r="G22">
        <f t="shared" si="0"/>
        <v>0.12403473458920845</v>
      </c>
      <c r="H22" s="33">
        <v>200</v>
      </c>
      <c r="I22" s="4" t="s">
        <v>292</v>
      </c>
      <c r="L22">
        <v>19</v>
      </c>
      <c r="M22" t="s">
        <v>268</v>
      </c>
      <c r="N22">
        <v>111</v>
      </c>
      <c r="O22">
        <v>114</v>
      </c>
      <c r="P22">
        <v>0.042</v>
      </c>
      <c r="V22" t="s">
        <v>268</v>
      </c>
      <c r="W22">
        <v>111</v>
      </c>
      <c r="X22">
        <v>114</v>
      </c>
      <c r="Y22">
        <v>29</v>
      </c>
      <c r="Z22">
        <v>0.39</v>
      </c>
      <c r="AA22">
        <v>11</v>
      </c>
      <c r="AB22">
        <v>0.7</v>
      </c>
      <c r="AC22">
        <v>0.005</v>
      </c>
      <c r="AD22">
        <v>0.042</v>
      </c>
      <c r="AE22">
        <v>0.088</v>
      </c>
      <c r="AF22">
        <v>500</v>
      </c>
      <c r="AG22">
        <v>600</v>
      </c>
      <c r="AH22">
        <v>625</v>
      </c>
      <c r="AI22">
        <v>0</v>
      </c>
    </row>
    <row r="23" spans="1:35" ht="12.75">
      <c r="A23" t="s">
        <v>270</v>
      </c>
      <c r="B23" s="44">
        <v>20</v>
      </c>
      <c r="C23" s="43">
        <v>11</v>
      </c>
      <c r="D23" s="36">
        <v>22</v>
      </c>
      <c r="E23">
        <v>0.012</v>
      </c>
      <c r="F23" s="27">
        <v>0.097</v>
      </c>
      <c r="G23">
        <f t="shared" si="0"/>
        <v>0.12277539984319984</v>
      </c>
      <c r="H23" s="33">
        <v>200</v>
      </c>
      <c r="I23" s="4" t="s">
        <v>292</v>
      </c>
      <c r="L23">
        <v>20</v>
      </c>
      <c r="M23" t="s">
        <v>269</v>
      </c>
      <c r="N23">
        <v>112</v>
      </c>
      <c r="O23">
        <v>113</v>
      </c>
      <c r="P23">
        <v>0.048</v>
      </c>
      <c r="V23" t="s">
        <v>269</v>
      </c>
      <c r="W23">
        <v>112</v>
      </c>
      <c r="X23">
        <v>113</v>
      </c>
      <c r="Y23">
        <v>33</v>
      </c>
      <c r="Z23">
        <v>0.4</v>
      </c>
      <c r="AA23">
        <v>11</v>
      </c>
      <c r="AB23">
        <v>0.8</v>
      </c>
      <c r="AC23">
        <v>0.006</v>
      </c>
      <c r="AD23">
        <v>0.048</v>
      </c>
      <c r="AE23">
        <v>0.1</v>
      </c>
      <c r="AF23">
        <v>500</v>
      </c>
      <c r="AG23">
        <v>600</v>
      </c>
      <c r="AH23">
        <v>625</v>
      </c>
      <c r="AI23">
        <v>0</v>
      </c>
    </row>
    <row r="24" spans="1:35" ht="12.75">
      <c r="A24" t="s">
        <v>271</v>
      </c>
      <c r="B24" s="45">
        <v>21</v>
      </c>
      <c r="C24" s="43">
        <v>12</v>
      </c>
      <c r="D24" s="36">
        <v>22</v>
      </c>
      <c r="E24">
        <v>0.011</v>
      </c>
      <c r="F24" s="27">
        <v>0.087</v>
      </c>
      <c r="G24">
        <f t="shared" si="0"/>
        <v>0.1254381138893791</v>
      </c>
      <c r="H24" s="27">
        <v>500</v>
      </c>
      <c r="L24">
        <v>21</v>
      </c>
      <c r="M24" t="s">
        <v>270</v>
      </c>
      <c r="N24">
        <v>112</v>
      </c>
      <c r="O24">
        <v>123</v>
      </c>
      <c r="P24">
        <v>0.097</v>
      </c>
      <c r="V24" t="s">
        <v>270</v>
      </c>
      <c r="W24">
        <v>112</v>
      </c>
      <c r="X24">
        <v>123</v>
      </c>
      <c r="Y24">
        <v>67</v>
      </c>
      <c r="Z24">
        <v>0.52</v>
      </c>
      <c r="AA24">
        <v>11</v>
      </c>
      <c r="AB24">
        <v>1.6</v>
      </c>
      <c r="AC24">
        <v>0.012</v>
      </c>
      <c r="AD24">
        <v>0.097</v>
      </c>
      <c r="AE24">
        <v>0.203</v>
      </c>
      <c r="AF24">
        <v>500</v>
      </c>
      <c r="AG24">
        <v>600</v>
      </c>
      <c r="AH24">
        <v>625</v>
      </c>
      <c r="AI24">
        <v>0</v>
      </c>
    </row>
    <row r="25" spans="1:35" ht="12.75">
      <c r="A25" t="s">
        <v>272</v>
      </c>
      <c r="B25" s="45">
        <v>22</v>
      </c>
      <c r="C25" s="43">
        <v>13</v>
      </c>
      <c r="D25" s="36">
        <v>15</v>
      </c>
      <c r="E25">
        <v>0.005</v>
      </c>
      <c r="F25" s="27">
        <v>0.059</v>
      </c>
      <c r="G25">
        <f t="shared" si="0"/>
        <v>0.08444307668618062</v>
      </c>
      <c r="H25" s="27">
        <v>500</v>
      </c>
      <c r="L25">
        <v>22</v>
      </c>
      <c r="M25" t="s">
        <v>271</v>
      </c>
      <c r="N25">
        <v>113</v>
      </c>
      <c r="O25">
        <v>123</v>
      </c>
      <c r="P25">
        <v>0.087</v>
      </c>
      <c r="V25" t="s">
        <v>271</v>
      </c>
      <c r="W25">
        <v>113</v>
      </c>
      <c r="X25">
        <v>123</v>
      </c>
      <c r="Y25">
        <v>60</v>
      </c>
      <c r="Z25">
        <v>0.49</v>
      </c>
      <c r="AA25">
        <v>11</v>
      </c>
      <c r="AB25">
        <v>1.5</v>
      </c>
      <c r="AC25">
        <v>0.011</v>
      </c>
      <c r="AD25">
        <v>0.087</v>
      </c>
      <c r="AE25">
        <v>0.182</v>
      </c>
      <c r="AF25">
        <v>500</v>
      </c>
      <c r="AG25">
        <v>600</v>
      </c>
      <c r="AH25">
        <v>625</v>
      </c>
      <c r="AI25">
        <v>0</v>
      </c>
    </row>
    <row r="26" spans="1:35" ht="12.75">
      <c r="A26" s="31" t="s">
        <v>273</v>
      </c>
      <c r="B26" s="45">
        <v>23</v>
      </c>
      <c r="C26" s="43">
        <v>14</v>
      </c>
      <c r="D26" s="36">
        <v>15</v>
      </c>
      <c r="E26">
        <v>0.002</v>
      </c>
      <c r="F26" s="27">
        <v>0.017</v>
      </c>
      <c r="G26">
        <f t="shared" si="0"/>
        <v>0.1168412475673972</v>
      </c>
      <c r="H26" s="27">
        <v>500</v>
      </c>
      <c r="L26" s="4"/>
      <c r="M26" s="4" t="s">
        <v>274</v>
      </c>
      <c r="N26" s="4">
        <v>113</v>
      </c>
      <c r="O26" s="4">
        <v>215</v>
      </c>
      <c r="P26" s="4">
        <v>0.075</v>
      </c>
      <c r="Q26" s="4" t="s">
        <v>291</v>
      </c>
      <c r="V26" t="s">
        <v>274</v>
      </c>
      <c r="W26">
        <v>113</v>
      </c>
      <c r="X26">
        <v>215</v>
      </c>
      <c r="Y26">
        <v>52</v>
      </c>
      <c r="Z26">
        <v>0.47</v>
      </c>
      <c r="AA26">
        <v>11</v>
      </c>
      <c r="AB26">
        <v>1.3</v>
      </c>
      <c r="AC26">
        <v>0.01</v>
      </c>
      <c r="AD26">
        <v>0.075</v>
      </c>
      <c r="AE26">
        <v>0.158</v>
      </c>
      <c r="AF26">
        <v>500</v>
      </c>
      <c r="AG26">
        <v>600</v>
      </c>
      <c r="AH26">
        <v>625</v>
      </c>
      <c r="AI26">
        <v>0</v>
      </c>
    </row>
    <row r="27" spans="1:35" ht="12.75">
      <c r="A27" s="32" t="s">
        <v>275</v>
      </c>
      <c r="B27" s="37">
        <v>24</v>
      </c>
      <c r="C27" s="46">
        <v>14</v>
      </c>
      <c r="D27" s="38">
        <v>20</v>
      </c>
      <c r="E27" s="19">
        <v>0.003</v>
      </c>
      <c r="F27" s="28">
        <v>0.0245</v>
      </c>
      <c r="G27">
        <f t="shared" si="0"/>
        <v>0.12154119045249881</v>
      </c>
      <c r="H27" s="27">
        <v>500</v>
      </c>
      <c r="L27">
        <v>23</v>
      </c>
      <c r="M27" t="s">
        <v>272</v>
      </c>
      <c r="N27">
        <v>114</v>
      </c>
      <c r="O27">
        <v>116</v>
      </c>
      <c r="P27">
        <v>0.059</v>
      </c>
      <c r="V27" t="s">
        <v>272</v>
      </c>
      <c r="W27">
        <v>114</v>
      </c>
      <c r="X27">
        <v>116</v>
      </c>
      <c r="Y27">
        <v>27</v>
      </c>
      <c r="Z27">
        <v>0.38</v>
      </c>
      <c r="AA27">
        <v>11</v>
      </c>
      <c r="AB27">
        <v>0.7</v>
      </c>
      <c r="AC27">
        <v>0.005</v>
      </c>
      <c r="AD27">
        <v>0.059</v>
      </c>
      <c r="AE27">
        <v>0.082</v>
      </c>
      <c r="AF27">
        <v>500</v>
      </c>
      <c r="AG27">
        <v>600</v>
      </c>
      <c r="AH27">
        <v>625</v>
      </c>
      <c r="AI27">
        <v>0</v>
      </c>
    </row>
    <row r="28" spans="1:35" ht="12.75">
      <c r="A28" t="s">
        <v>276</v>
      </c>
      <c r="B28" s="44">
        <v>25</v>
      </c>
      <c r="C28" s="43">
        <v>14</v>
      </c>
      <c r="D28" s="36">
        <v>23</v>
      </c>
      <c r="E28">
        <v>0.007</v>
      </c>
      <c r="F28" s="27">
        <v>0.052</v>
      </c>
      <c r="G28">
        <f t="shared" si="0"/>
        <v>0.1334120121415392</v>
      </c>
      <c r="H28" s="33">
        <v>200</v>
      </c>
      <c r="I28" s="4" t="s">
        <v>292</v>
      </c>
      <c r="L28">
        <v>24</v>
      </c>
      <c r="M28" t="s">
        <v>273</v>
      </c>
      <c r="N28">
        <v>115</v>
      </c>
      <c r="O28">
        <v>116</v>
      </c>
      <c r="P28">
        <v>0.017</v>
      </c>
      <c r="V28" t="s">
        <v>273</v>
      </c>
      <c r="W28">
        <v>115</v>
      </c>
      <c r="X28">
        <v>116</v>
      </c>
      <c r="Y28">
        <v>12</v>
      </c>
      <c r="Z28">
        <v>0.33</v>
      </c>
      <c r="AA28">
        <v>11</v>
      </c>
      <c r="AB28">
        <v>0.3</v>
      </c>
      <c r="AC28">
        <v>0.002</v>
      </c>
      <c r="AD28">
        <v>0.017</v>
      </c>
      <c r="AE28">
        <v>0.036</v>
      </c>
      <c r="AF28">
        <v>500</v>
      </c>
      <c r="AG28">
        <v>600</v>
      </c>
      <c r="AH28">
        <v>625</v>
      </c>
      <c r="AI28">
        <v>0</v>
      </c>
    </row>
    <row r="29" spans="1:35" ht="12.75">
      <c r="A29" t="s">
        <v>277</v>
      </c>
      <c r="B29" s="45">
        <v>26</v>
      </c>
      <c r="C29" s="43">
        <v>15</v>
      </c>
      <c r="D29" s="36">
        <v>16</v>
      </c>
      <c r="E29">
        <v>0.003</v>
      </c>
      <c r="F29" s="27">
        <v>0.026</v>
      </c>
      <c r="G29">
        <f t="shared" si="0"/>
        <v>0.11462410798513052</v>
      </c>
      <c r="H29" s="27">
        <v>500</v>
      </c>
      <c r="L29" s="19">
        <v>25</v>
      </c>
      <c r="M29" s="18" t="s">
        <v>275</v>
      </c>
      <c r="N29" s="20">
        <v>115</v>
      </c>
      <c r="O29" s="20">
        <v>121</v>
      </c>
      <c r="P29" s="21">
        <v>0.049</v>
      </c>
      <c r="Q29" s="19">
        <v>0.0245</v>
      </c>
      <c r="R29" s="19" t="s">
        <v>293</v>
      </c>
      <c r="V29" t="s">
        <v>275</v>
      </c>
      <c r="W29">
        <v>115</v>
      </c>
      <c r="X29">
        <v>121</v>
      </c>
      <c r="Y29">
        <v>34</v>
      </c>
      <c r="Z29">
        <v>0.41</v>
      </c>
      <c r="AA29">
        <v>11</v>
      </c>
      <c r="AB29">
        <v>0.8</v>
      </c>
      <c r="AC29">
        <v>0.006</v>
      </c>
      <c r="AD29">
        <v>0.049</v>
      </c>
      <c r="AE29">
        <v>0.103</v>
      </c>
      <c r="AF29">
        <v>500</v>
      </c>
      <c r="AG29">
        <v>600</v>
      </c>
      <c r="AH29">
        <v>625</v>
      </c>
      <c r="AI29">
        <v>0</v>
      </c>
    </row>
    <row r="30" spans="1:35" ht="12.75">
      <c r="A30" t="s">
        <v>278</v>
      </c>
      <c r="B30" s="45">
        <v>27</v>
      </c>
      <c r="C30" s="43">
        <v>15</v>
      </c>
      <c r="D30" s="36">
        <v>18</v>
      </c>
      <c r="E30">
        <v>0.003</v>
      </c>
      <c r="F30" s="27">
        <v>0.023</v>
      </c>
      <c r="G30">
        <f t="shared" si="0"/>
        <v>0.12933918406776806</v>
      </c>
      <c r="H30" s="27">
        <v>500</v>
      </c>
      <c r="L30" s="19"/>
      <c r="M30" s="22" t="s">
        <v>279</v>
      </c>
      <c r="N30" s="23">
        <v>115</v>
      </c>
      <c r="O30" s="23">
        <v>121</v>
      </c>
      <c r="P30" s="24">
        <v>0.049</v>
      </c>
      <c r="Q30" s="19"/>
      <c r="V30" t="s">
        <v>279</v>
      </c>
      <c r="W30">
        <v>115</v>
      </c>
      <c r="X30">
        <v>121</v>
      </c>
      <c r="Y30">
        <v>34</v>
      </c>
      <c r="Z30">
        <v>0.41</v>
      </c>
      <c r="AA30">
        <v>11</v>
      </c>
      <c r="AB30">
        <v>0.8</v>
      </c>
      <c r="AC30">
        <v>0.006</v>
      </c>
      <c r="AD30">
        <v>0.049</v>
      </c>
      <c r="AE30">
        <v>0.103</v>
      </c>
      <c r="AF30">
        <v>500</v>
      </c>
      <c r="AG30">
        <v>600</v>
      </c>
      <c r="AH30">
        <v>625</v>
      </c>
      <c r="AI30">
        <v>0</v>
      </c>
    </row>
    <row r="31" spans="1:35" ht="12.75">
      <c r="A31" t="s">
        <v>280</v>
      </c>
      <c r="B31" s="45">
        <v>28</v>
      </c>
      <c r="C31" s="43">
        <v>16</v>
      </c>
      <c r="D31" s="36">
        <v>17</v>
      </c>
      <c r="E31">
        <v>0.002</v>
      </c>
      <c r="F31" s="27">
        <v>0.014</v>
      </c>
      <c r="G31">
        <f t="shared" si="0"/>
        <v>0.1414213562373095</v>
      </c>
      <c r="H31" s="27">
        <v>500</v>
      </c>
      <c r="L31">
        <v>26</v>
      </c>
      <c r="M31" t="s">
        <v>276</v>
      </c>
      <c r="N31">
        <v>115</v>
      </c>
      <c r="O31">
        <v>124</v>
      </c>
      <c r="P31">
        <v>0.052</v>
      </c>
      <c r="V31" t="s">
        <v>276</v>
      </c>
      <c r="W31">
        <v>115</v>
      </c>
      <c r="X31">
        <v>124</v>
      </c>
      <c r="Y31">
        <v>36</v>
      </c>
      <c r="Z31">
        <v>0.41</v>
      </c>
      <c r="AA31">
        <v>11</v>
      </c>
      <c r="AB31">
        <v>0.9</v>
      </c>
      <c r="AC31">
        <v>0.007</v>
      </c>
      <c r="AD31">
        <v>0.052</v>
      </c>
      <c r="AE31">
        <v>0.109</v>
      </c>
      <c r="AF31">
        <v>500</v>
      </c>
      <c r="AG31">
        <v>600</v>
      </c>
      <c r="AH31">
        <v>625</v>
      </c>
      <c r="AI31">
        <v>0</v>
      </c>
    </row>
    <row r="32" spans="1:35" ht="12.75">
      <c r="A32" s="31" t="s">
        <v>281</v>
      </c>
      <c r="B32" s="45">
        <v>29</v>
      </c>
      <c r="C32" s="43">
        <v>16</v>
      </c>
      <c r="D32" s="36">
        <v>21</v>
      </c>
      <c r="E32">
        <v>0.014</v>
      </c>
      <c r="F32" s="27">
        <v>0.105</v>
      </c>
      <c r="G32">
        <f t="shared" si="0"/>
        <v>0.13216372009101798</v>
      </c>
      <c r="H32" s="27">
        <v>500</v>
      </c>
      <c r="L32">
        <v>27</v>
      </c>
      <c r="M32" t="s">
        <v>277</v>
      </c>
      <c r="N32">
        <v>116</v>
      </c>
      <c r="O32">
        <v>117</v>
      </c>
      <c r="P32">
        <v>0.026</v>
      </c>
      <c r="V32" t="s">
        <v>277</v>
      </c>
      <c r="W32">
        <v>116</v>
      </c>
      <c r="X32">
        <v>117</v>
      </c>
      <c r="Y32">
        <v>18</v>
      </c>
      <c r="Z32">
        <v>0.35</v>
      </c>
      <c r="AA32">
        <v>11</v>
      </c>
      <c r="AB32">
        <v>0.4</v>
      </c>
      <c r="AC32">
        <v>0.003</v>
      </c>
      <c r="AD32">
        <v>0.026</v>
      </c>
      <c r="AE32">
        <v>0.055</v>
      </c>
      <c r="AF32">
        <v>500</v>
      </c>
      <c r="AG32">
        <v>600</v>
      </c>
      <c r="AH32">
        <v>625</v>
      </c>
      <c r="AI32">
        <v>0</v>
      </c>
    </row>
    <row r="33" spans="1:35" ht="12.75">
      <c r="A33" s="32" t="s">
        <v>282</v>
      </c>
      <c r="B33" s="37">
        <v>30</v>
      </c>
      <c r="C33" s="46">
        <v>17</v>
      </c>
      <c r="D33" s="38">
        <v>20</v>
      </c>
      <c r="E33" s="25">
        <v>0.0015</v>
      </c>
      <c r="F33" s="29">
        <v>0.013</v>
      </c>
      <c r="G33">
        <f t="shared" si="0"/>
        <v>0.11462410798513052</v>
      </c>
      <c r="H33" s="27">
        <v>500</v>
      </c>
      <c r="L33">
        <v>28</v>
      </c>
      <c r="M33" t="s">
        <v>278</v>
      </c>
      <c r="N33">
        <v>116</v>
      </c>
      <c r="O33">
        <v>119</v>
      </c>
      <c r="P33">
        <v>0.023</v>
      </c>
      <c r="V33" t="s">
        <v>278</v>
      </c>
      <c r="W33">
        <v>116</v>
      </c>
      <c r="X33">
        <v>119</v>
      </c>
      <c r="Y33">
        <v>16</v>
      </c>
      <c r="Z33">
        <v>0.34</v>
      </c>
      <c r="AA33">
        <v>11</v>
      </c>
      <c r="AB33">
        <v>0.4</v>
      </c>
      <c r="AC33">
        <v>0.003</v>
      </c>
      <c r="AD33">
        <v>0.023</v>
      </c>
      <c r="AE33">
        <v>0.049</v>
      </c>
      <c r="AF33">
        <v>500</v>
      </c>
      <c r="AG33">
        <v>600</v>
      </c>
      <c r="AH33">
        <v>625</v>
      </c>
      <c r="AI33">
        <v>0</v>
      </c>
    </row>
    <row r="34" spans="1:35" ht="12.75">
      <c r="A34" s="32" t="s">
        <v>283</v>
      </c>
      <c r="B34" s="37">
        <v>31</v>
      </c>
      <c r="C34" s="46">
        <v>18</v>
      </c>
      <c r="D34" s="38">
        <v>19</v>
      </c>
      <c r="E34" s="25">
        <v>0.0025</v>
      </c>
      <c r="F34" s="29">
        <v>0.02</v>
      </c>
      <c r="G34">
        <f t="shared" si="0"/>
        <v>0.12403473458920845</v>
      </c>
      <c r="H34" s="27">
        <v>500</v>
      </c>
      <c r="L34">
        <v>29</v>
      </c>
      <c r="M34" t="s">
        <v>280</v>
      </c>
      <c r="N34">
        <v>117</v>
      </c>
      <c r="O34">
        <v>118</v>
      </c>
      <c r="P34">
        <v>0.014</v>
      </c>
      <c r="V34" t="s">
        <v>280</v>
      </c>
      <c r="W34">
        <v>117</v>
      </c>
      <c r="X34">
        <v>118</v>
      </c>
      <c r="Y34">
        <v>10</v>
      </c>
      <c r="Z34">
        <v>0.32</v>
      </c>
      <c r="AA34">
        <v>11</v>
      </c>
      <c r="AB34">
        <v>0.2</v>
      </c>
      <c r="AC34">
        <v>0.002</v>
      </c>
      <c r="AD34">
        <v>0.014</v>
      </c>
      <c r="AE34">
        <v>0.03</v>
      </c>
      <c r="AF34">
        <v>500</v>
      </c>
      <c r="AG34">
        <v>600</v>
      </c>
      <c r="AH34">
        <v>625</v>
      </c>
      <c r="AI34">
        <v>0</v>
      </c>
    </row>
    <row r="35" spans="1:35" ht="12.75">
      <c r="A35" s="32" t="s">
        <v>284</v>
      </c>
      <c r="B35" s="37">
        <v>32</v>
      </c>
      <c r="C35" s="46">
        <v>19</v>
      </c>
      <c r="D35" s="38">
        <v>22</v>
      </c>
      <c r="E35" s="25">
        <v>0.0015</v>
      </c>
      <c r="F35" s="29">
        <v>0.011</v>
      </c>
      <c r="G35">
        <f t="shared" si="0"/>
        <v>0.1351132047333135</v>
      </c>
      <c r="H35" s="27">
        <v>500</v>
      </c>
      <c r="L35">
        <v>30</v>
      </c>
      <c r="M35" t="s">
        <v>281</v>
      </c>
      <c r="N35">
        <v>117</v>
      </c>
      <c r="O35">
        <v>122</v>
      </c>
      <c r="P35">
        <v>0.105</v>
      </c>
      <c r="V35" t="s">
        <v>281</v>
      </c>
      <c r="W35">
        <v>117</v>
      </c>
      <c r="X35">
        <v>122</v>
      </c>
      <c r="Y35">
        <v>73</v>
      </c>
      <c r="Z35">
        <v>0.54</v>
      </c>
      <c r="AA35">
        <v>11</v>
      </c>
      <c r="AB35">
        <v>1.8</v>
      </c>
      <c r="AC35">
        <v>0.014</v>
      </c>
      <c r="AD35">
        <v>0.105</v>
      </c>
      <c r="AE35">
        <v>0.221</v>
      </c>
      <c r="AF35">
        <v>500</v>
      </c>
      <c r="AG35">
        <v>600</v>
      </c>
      <c r="AH35">
        <v>625</v>
      </c>
      <c r="AI35">
        <v>0</v>
      </c>
    </row>
    <row r="36" spans="1:35" ht="12.75">
      <c r="A36" s="31" t="s">
        <v>285</v>
      </c>
      <c r="B36" s="47">
        <v>33</v>
      </c>
      <c r="C36" s="48">
        <v>20</v>
      </c>
      <c r="D36" s="39">
        <v>21</v>
      </c>
      <c r="E36">
        <v>0.009</v>
      </c>
      <c r="F36" s="30">
        <v>0.068</v>
      </c>
      <c r="G36">
        <f t="shared" si="0"/>
        <v>0.13120871902808298</v>
      </c>
      <c r="H36" s="30">
        <v>500</v>
      </c>
      <c r="L36" s="19">
        <v>31</v>
      </c>
      <c r="M36" s="18" t="s">
        <v>282</v>
      </c>
      <c r="N36" s="20">
        <v>118</v>
      </c>
      <c r="O36" s="20">
        <v>121</v>
      </c>
      <c r="P36" s="21">
        <v>0.026</v>
      </c>
      <c r="Q36" s="25">
        <v>0.013</v>
      </c>
      <c r="R36" s="19" t="s">
        <v>293</v>
      </c>
      <c r="V36" t="s">
        <v>282</v>
      </c>
      <c r="W36">
        <v>118</v>
      </c>
      <c r="X36">
        <v>121</v>
      </c>
      <c r="Y36">
        <v>18</v>
      </c>
      <c r="Z36">
        <v>0.35</v>
      </c>
      <c r="AA36">
        <v>11</v>
      </c>
      <c r="AB36">
        <v>0.4</v>
      </c>
      <c r="AC36">
        <v>0.003</v>
      </c>
      <c r="AD36">
        <v>0.026</v>
      </c>
      <c r="AE36">
        <v>0.055</v>
      </c>
      <c r="AF36">
        <v>500</v>
      </c>
      <c r="AG36">
        <v>600</v>
      </c>
      <c r="AH36">
        <v>625</v>
      </c>
      <c r="AI36">
        <v>0</v>
      </c>
    </row>
    <row r="37" spans="12:35" ht="12.75">
      <c r="L37" s="19"/>
      <c r="M37" s="22" t="s">
        <v>286</v>
      </c>
      <c r="N37" s="23">
        <v>118</v>
      </c>
      <c r="O37" s="23">
        <v>121</v>
      </c>
      <c r="P37" s="24">
        <v>0.026</v>
      </c>
      <c r="V37" t="s">
        <v>286</v>
      </c>
      <c r="W37">
        <v>118</v>
      </c>
      <c r="X37">
        <v>121</v>
      </c>
      <c r="Y37">
        <v>18</v>
      </c>
      <c r="Z37">
        <v>0.35</v>
      </c>
      <c r="AA37">
        <v>11</v>
      </c>
      <c r="AB37">
        <v>0.4</v>
      </c>
      <c r="AC37">
        <v>0.003</v>
      </c>
      <c r="AD37">
        <v>0.026</v>
      </c>
      <c r="AE37">
        <v>0.055</v>
      </c>
      <c r="AF37">
        <v>500</v>
      </c>
      <c r="AG37">
        <v>600</v>
      </c>
      <c r="AH37">
        <v>625</v>
      </c>
      <c r="AI37">
        <v>0</v>
      </c>
    </row>
    <row r="38" spans="12:35" ht="12.75">
      <c r="L38" s="19">
        <v>32</v>
      </c>
      <c r="M38" s="18" t="s">
        <v>283</v>
      </c>
      <c r="N38" s="20">
        <v>119</v>
      </c>
      <c r="O38" s="20">
        <v>120</v>
      </c>
      <c r="P38" s="21">
        <v>0.04</v>
      </c>
      <c r="Q38" s="25">
        <v>0.02</v>
      </c>
      <c r="R38" s="19" t="s">
        <v>293</v>
      </c>
      <c r="V38" t="s">
        <v>283</v>
      </c>
      <c r="W38">
        <v>119</v>
      </c>
      <c r="X38">
        <v>120</v>
      </c>
      <c r="Y38">
        <v>27.5</v>
      </c>
      <c r="Z38">
        <v>0.38</v>
      </c>
      <c r="AA38">
        <v>11</v>
      </c>
      <c r="AB38">
        <v>0.7</v>
      </c>
      <c r="AC38">
        <v>0.005</v>
      </c>
      <c r="AD38">
        <v>0.04</v>
      </c>
      <c r="AE38">
        <v>0.083</v>
      </c>
      <c r="AF38">
        <v>500</v>
      </c>
      <c r="AG38">
        <v>600</v>
      </c>
      <c r="AH38">
        <v>625</v>
      </c>
      <c r="AI38">
        <v>0</v>
      </c>
    </row>
    <row r="39" spans="12:35" ht="12.75">
      <c r="L39" s="19"/>
      <c r="M39" s="22" t="s">
        <v>287</v>
      </c>
      <c r="N39" s="23">
        <v>119</v>
      </c>
      <c r="O39" s="23">
        <v>120</v>
      </c>
      <c r="P39" s="24">
        <v>0.04</v>
      </c>
      <c r="V39" t="s">
        <v>287</v>
      </c>
      <c r="W39">
        <v>119</v>
      </c>
      <c r="X39">
        <v>120</v>
      </c>
      <c r="Y39">
        <v>27.5</v>
      </c>
      <c r="Z39">
        <v>0.38</v>
      </c>
      <c r="AA39">
        <v>11</v>
      </c>
      <c r="AB39">
        <v>0.7</v>
      </c>
      <c r="AC39">
        <v>0.005</v>
      </c>
      <c r="AD39">
        <v>0.04</v>
      </c>
      <c r="AE39">
        <v>0.083</v>
      </c>
      <c r="AF39">
        <v>500</v>
      </c>
      <c r="AG39">
        <v>600</v>
      </c>
      <c r="AH39">
        <v>625</v>
      </c>
      <c r="AI39">
        <v>0</v>
      </c>
    </row>
    <row r="40" spans="12:35" ht="12.75">
      <c r="L40" s="19">
        <v>33</v>
      </c>
      <c r="M40" s="18" t="s">
        <v>284</v>
      </c>
      <c r="N40" s="20">
        <v>120</v>
      </c>
      <c r="O40" s="20">
        <v>123</v>
      </c>
      <c r="P40" s="21">
        <v>0.022</v>
      </c>
      <c r="Q40" s="25">
        <v>0.011</v>
      </c>
      <c r="R40" s="19" t="s">
        <v>293</v>
      </c>
      <c r="V40" t="s">
        <v>284</v>
      </c>
      <c r="W40">
        <v>120</v>
      </c>
      <c r="X40">
        <v>123</v>
      </c>
      <c r="Y40">
        <v>15</v>
      </c>
      <c r="Z40">
        <v>0.34</v>
      </c>
      <c r="AA40">
        <v>11</v>
      </c>
      <c r="AB40">
        <v>0.4</v>
      </c>
      <c r="AC40">
        <v>0.003</v>
      </c>
      <c r="AD40">
        <v>0.022</v>
      </c>
      <c r="AE40">
        <v>0.046</v>
      </c>
      <c r="AF40">
        <v>500</v>
      </c>
      <c r="AG40">
        <v>600</v>
      </c>
      <c r="AH40">
        <v>625</v>
      </c>
      <c r="AI40">
        <v>0</v>
      </c>
    </row>
    <row r="41" spans="12:35" ht="12.75">
      <c r="L41" s="19"/>
      <c r="M41" s="22" t="s">
        <v>288</v>
      </c>
      <c r="N41" s="23">
        <v>120</v>
      </c>
      <c r="O41" s="23">
        <v>123</v>
      </c>
      <c r="P41" s="24">
        <v>0.022</v>
      </c>
      <c r="V41" t="s">
        <v>288</v>
      </c>
      <c r="W41">
        <v>120</v>
      </c>
      <c r="X41">
        <v>123</v>
      </c>
      <c r="Y41">
        <v>15</v>
      </c>
      <c r="Z41">
        <v>0.34</v>
      </c>
      <c r="AA41">
        <v>11</v>
      </c>
      <c r="AB41">
        <v>0.4</v>
      </c>
      <c r="AC41">
        <v>0.003</v>
      </c>
      <c r="AD41">
        <v>0.022</v>
      </c>
      <c r="AE41">
        <v>0.046</v>
      </c>
      <c r="AF41">
        <v>500</v>
      </c>
      <c r="AG41">
        <v>600</v>
      </c>
      <c r="AH41">
        <v>625</v>
      </c>
      <c r="AI41">
        <v>0</v>
      </c>
    </row>
    <row r="42" spans="12:35" ht="12.75">
      <c r="L42">
        <v>34</v>
      </c>
      <c r="M42" t="s">
        <v>285</v>
      </c>
      <c r="N42">
        <v>121</v>
      </c>
      <c r="O42">
        <v>122</v>
      </c>
      <c r="P42">
        <v>0.068</v>
      </c>
      <c r="V42" t="s">
        <v>285</v>
      </c>
      <c r="W42">
        <v>121</v>
      </c>
      <c r="X42">
        <v>122</v>
      </c>
      <c r="Y42">
        <v>47</v>
      </c>
      <c r="Z42">
        <v>0.45</v>
      </c>
      <c r="AA42">
        <v>11</v>
      </c>
      <c r="AB42">
        <v>1.2</v>
      </c>
      <c r="AC42">
        <v>0.009</v>
      </c>
      <c r="AD42">
        <v>0.068</v>
      </c>
      <c r="AE42">
        <v>0.142</v>
      </c>
      <c r="AF42">
        <v>500</v>
      </c>
      <c r="AG42">
        <v>600</v>
      </c>
      <c r="AH42">
        <v>625</v>
      </c>
      <c r="AI42">
        <v>0</v>
      </c>
    </row>
    <row r="43" spans="13:35" ht="12.75">
      <c r="M43" s="4" t="s">
        <v>289</v>
      </c>
      <c r="N43" s="4">
        <v>123</v>
      </c>
      <c r="O43" s="4">
        <v>217</v>
      </c>
      <c r="P43" s="4">
        <v>0.074</v>
      </c>
      <c r="Q43" s="4" t="s">
        <v>291</v>
      </c>
      <c r="V43" t="s">
        <v>289</v>
      </c>
      <c r="W43">
        <v>123</v>
      </c>
      <c r="X43">
        <v>217</v>
      </c>
      <c r="Y43">
        <v>51</v>
      </c>
      <c r="Z43">
        <v>0.46</v>
      </c>
      <c r="AA43">
        <v>11</v>
      </c>
      <c r="AB43">
        <v>1.3</v>
      </c>
      <c r="AC43">
        <v>0.01</v>
      </c>
      <c r="AD43">
        <v>0.074</v>
      </c>
      <c r="AE43">
        <v>0.155</v>
      </c>
      <c r="AF43">
        <v>500</v>
      </c>
      <c r="AG43">
        <v>600</v>
      </c>
      <c r="AH43">
        <v>625</v>
      </c>
      <c r="AI43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7">
      <selection activeCell="D48" sqref="D48"/>
    </sheetView>
  </sheetViews>
  <sheetFormatPr defaultColWidth="9.140625" defaultRowHeight="12.75"/>
  <cols>
    <col min="2" max="2" width="18.57421875" style="0" bestFit="1" customWidth="1"/>
    <col min="3" max="3" width="7.7109375" style="0" bestFit="1" customWidth="1"/>
    <col min="7" max="7" width="15.421875" style="0" bestFit="1" customWidth="1"/>
    <col min="8" max="8" width="13.28125" style="0" bestFit="1" customWidth="1"/>
    <col min="9" max="9" width="13.140625" style="0" bestFit="1" customWidth="1"/>
    <col min="13" max="13" width="10.28125" style="0" bestFit="1" customWidth="1"/>
  </cols>
  <sheetData>
    <row r="1" spans="1:17" s="1" customFormat="1" ht="12.75">
      <c r="A1"/>
      <c r="B1" t="s">
        <v>167</v>
      </c>
      <c r="C1" t="s">
        <v>168</v>
      </c>
      <c r="D1" t="s">
        <v>169</v>
      </c>
      <c r="E1" t="s">
        <v>170</v>
      </c>
      <c r="F1" t="s">
        <v>167</v>
      </c>
      <c r="G1" t="s">
        <v>171</v>
      </c>
      <c r="H1" t="s">
        <v>171</v>
      </c>
      <c r="I1"/>
      <c r="J1" t="s">
        <v>173</v>
      </c>
      <c r="K1" t="s">
        <v>174</v>
      </c>
      <c r="L1" t="s">
        <v>175</v>
      </c>
      <c r="M1" t="s">
        <v>176</v>
      </c>
      <c r="N1" t="s">
        <v>420</v>
      </c>
      <c r="O1" s="13">
        <v>2.6</v>
      </c>
      <c r="P1" s="13">
        <v>6.5</v>
      </c>
      <c r="Q1" s="13">
        <v>2.5</v>
      </c>
    </row>
    <row r="2" spans="1:17" ht="12.75">
      <c r="A2" s="4">
        <v>12</v>
      </c>
      <c r="B2" t="s">
        <v>181</v>
      </c>
      <c r="C2" t="s">
        <v>182</v>
      </c>
      <c r="D2" s="11" t="s">
        <v>183</v>
      </c>
      <c r="E2" s="11" t="s">
        <v>184</v>
      </c>
      <c r="F2">
        <v>20</v>
      </c>
      <c r="G2">
        <v>2.4</v>
      </c>
      <c r="H2">
        <v>16017</v>
      </c>
      <c r="I2">
        <v>10179</v>
      </c>
      <c r="J2">
        <f>I2*6.5/1000</f>
        <v>66.1635</v>
      </c>
      <c r="O2" t="s">
        <v>196</v>
      </c>
      <c r="P2" t="s">
        <v>197</v>
      </c>
      <c r="Q2" t="s">
        <v>421</v>
      </c>
    </row>
    <row r="3" spans="2:14" ht="12.75">
      <c r="B3">
        <v>50</v>
      </c>
      <c r="C3">
        <v>6</v>
      </c>
      <c r="D3">
        <v>12500</v>
      </c>
      <c r="E3">
        <v>10330</v>
      </c>
      <c r="I3">
        <v>10330</v>
      </c>
      <c r="J3" s="4">
        <f aca="true" t="shared" si="0" ref="J3:J9">I3*6.5/1000</f>
        <v>67.145</v>
      </c>
      <c r="K3">
        <v>38</v>
      </c>
      <c r="L3">
        <v>68</v>
      </c>
      <c r="M3" s="14">
        <f>K3*$P$1</f>
        <v>247</v>
      </c>
      <c r="N3" s="14">
        <f>$P$1*I3/1000</f>
        <v>67.145</v>
      </c>
    </row>
    <row r="4" spans="2:14" ht="12.75">
      <c r="B4">
        <v>80</v>
      </c>
      <c r="C4">
        <v>9.6</v>
      </c>
      <c r="D4">
        <v>11900</v>
      </c>
      <c r="E4">
        <v>11668</v>
      </c>
      <c r="I4">
        <v>11668</v>
      </c>
      <c r="J4">
        <f t="shared" si="0"/>
        <v>75.842</v>
      </c>
      <c r="M4" s="4"/>
      <c r="N4">
        <f aca="true" t="shared" si="1" ref="N4:N31">6.5*I4/1000</f>
        <v>75.842</v>
      </c>
    </row>
    <row r="5" spans="2:14" ht="12.75">
      <c r="B5">
        <v>100</v>
      </c>
      <c r="C5">
        <v>12</v>
      </c>
      <c r="D5">
        <v>12000</v>
      </c>
      <c r="E5">
        <v>13219</v>
      </c>
      <c r="I5">
        <v>13219</v>
      </c>
      <c r="J5">
        <f t="shared" si="0"/>
        <v>85.9235</v>
      </c>
      <c r="M5" s="4"/>
      <c r="N5">
        <f t="shared" si="1"/>
        <v>85.9235</v>
      </c>
    </row>
    <row r="6" spans="1:14" ht="12.75">
      <c r="A6" s="4">
        <v>20</v>
      </c>
      <c r="B6" t="s">
        <v>186</v>
      </c>
      <c r="C6" t="s">
        <v>187</v>
      </c>
      <c r="D6" s="11" t="s">
        <v>188</v>
      </c>
      <c r="E6" s="11" t="s">
        <v>184</v>
      </c>
      <c r="F6">
        <v>79</v>
      </c>
      <c r="G6">
        <v>15.8</v>
      </c>
      <c r="H6">
        <v>15063</v>
      </c>
      <c r="I6">
        <v>9859</v>
      </c>
      <c r="J6">
        <f t="shared" si="0"/>
        <v>64.0835</v>
      </c>
      <c r="M6" s="4"/>
      <c r="N6">
        <f t="shared" si="1"/>
        <v>64.0835</v>
      </c>
    </row>
    <row r="7" spans="2:14" ht="12.75">
      <c r="B7">
        <v>80</v>
      </c>
      <c r="C7">
        <v>16</v>
      </c>
      <c r="D7">
        <v>15000</v>
      </c>
      <c r="E7">
        <v>10139</v>
      </c>
      <c r="I7">
        <v>10139</v>
      </c>
      <c r="J7" s="4">
        <f t="shared" si="0"/>
        <v>65.9035</v>
      </c>
      <c r="K7">
        <v>5</v>
      </c>
      <c r="L7">
        <v>5</v>
      </c>
      <c r="M7" s="14">
        <f>K7*$P$1</f>
        <v>32.5</v>
      </c>
      <c r="N7" s="14">
        <f>$P$1*I7/1000</f>
        <v>65.9035</v>
      </c>
    </row>
    <row r="8" spans="2:14" ht="12.75">
      <c r="B8">
        <v>99</v>
      </c>
      <c r="C8">
        <v>19.8</v>
      </c>
      <c r="D8">
        <v>14500</v>
      </c>
      <c r="E8">
        <v>14272</v>
      </c>
      <c r="I8">
        <v>14272</v>
      </c>
      <c r="J8">
        <f t="shared" si="0"/>
        <v>92.768</v>
      </c>
      <c r="M8" s="4"/>
      <c r="N8">
        <f t="shared" si="1"/>
        <v>92.768</v>
      </c>
    </row>
    <row r="9" spans="2:14" ht="12.75">
      <c r="B9">
        <v>100</v>
      </c>
      <c r="C9">
        <v>20</v>
      </c>
      <c r="D9">
        <v>14499</v>
      </c>
      <c r="E9">
        <v>14427</v>
      </c>
      <c r="I9">
        <v>14427</v>
      </c>
      <c r="J9">
        <f t="shared" si="0"/>
        <v>93.7755</v>
      </c>
      <c r="M9" s="4"/>
      <c r="N9">
        <f t="shared" si="1"/>
        <v>93.7755</v>
      </c>
    </row>
    <row r="10" spans="1:14" ht="12.75">
      <c r="A10" s="4">
        <v>50</v>
      </c>
      <c r="B10" t="s">
        <v>189</v>
      </c>
      <c r="C10">
        <v>100</v>
      </c>
      <c r="D10">
        <v>50</v>
      </c>
      <c r="E10" t="s">
        <v>190</v>
      </c>
      <c r="F10" t="s">
        <v>191</v>
      </c>
      <c r="K10">
        <v>0</v>
      </c>
      <c r="L10">
        <v>0</v>
      </c>
      <c r="M10" s="15">
        <v>0</v>
      </c>
      <c r="N10" s="15">
        <v>15</v>
      </c>
    </row>
    <row r="11" spans="1:14" ht="12.75">
      <c r="A11" s="4">
        <v>76</v>
      </c>
      <c r="B11" t="s">
        <v>181</v>
      </c>
      <c r="C11" t="s">
        <v>182</v>
      </c>
      <c r="D11" s="11" t="s">
        <v>192</v>
      </c>
      <c r="E11" s="11">
        <v>20</v>
      </c>
      <c r="F11">
        <v>15.2</v>
      </c>
      <c r="G11">
        <v>17107</v>
      </c>
      <c r="H11">
        <v>9548</v>
      </c>
      <c r="I11">
        <v>9548</v>
      </c>
      <c r="J11">
        <f>I11*1.22/1000</f>
        <v>11.64856</v>
      </c>
      <c r="M11" s="4"/>
      <c r="N11">
        <f t="shared" si="1"/>
        <v>62.062</v>
      </c>
    </row>
    <row r="12" spans="2:14" ht="12.75">
      <c r="B12">
        <v>50</v>
      </c>
      <c r="C12">
        <v>38</v>
      </c>
      <c r="D12">
        <v>12637</v>
      </c>
      <c r="E12">
        <v>9966</v>
      </c>
      <c r="I12">
        <v>9966</v>
      </c>
      <c r="J12" s="4">
        <f>I12*1.22/1000</f>
        <v>12.158520000000001</v>
      </c>
      <c r="K12">
        <v>596</v>
      </c>
      <c r="L12">
        <v>596</v>
      </c>
      <c r="M12" s="14">
        <f>K12*$O$1</f>
        <v>1549.6000000000001</v>
      </c>
      <c r="N12" s="14">
        <f>$O$1*I12/1000</f>
        <v>25.911600000000004</v>
      </c>
    </row>
    <row r="13" spans="2:14" ht="12.75">
      <c r="B13">
        <v>80</v>
      </c>
      <c r="C13">
        <v>60.8</v>
      </c>
      <c r="D13">
        <v>11900</v>
      </c>
      <c r="E13">
        <v>11576</v>
      </c>
      <c r="I13">
        <v>11576</v>
      </c>
      <c r="J13">
        <f>I13*1.22/1000</f>
        <v>14.12272</v>
      </c>
      <c r="M13" s="4"/>
      <c r="N13">
        <f t="shared" si="1"/>
        <v>75.244</v>
      </c>
    </row>
    <row r="14" spans="2:14" ht="12.75">
      <c r="B14">
        <v>100</v>
      </c>
      <c r="C14">
        <v>76</v>
      </c>
      <c r="D14">
        <v>12000</v>
      </c>
      <c r="E14">
        <v>13311</v>
      </c>
      <c r="I14">
        <v>13311</v>
      </c>
      <c r="J14">
        <f>I14*1.22/1000</f>
        <v>16.23942</v>
      </c>
      <c r="M14" s="4"/>
      <c r="N14">
        <f t="shared" si="1"/>
        <v>86.5215</v>
      </c>
    </row>
    <row r="15" spans="1:14" ht="12.75">
      <c r="A15" s="4">
        <v>100</v>
      </c>
      <c r="B15" t="s">
        <v>181</v>
      </c>
      <c r="C15" t="s">
        <v>182</v>
      </c>
      <c r="D15" s="11" t="s">
        <v>183</v>
      </c>
      <c r="E15" s="11" t="s">
        <v>184</v>
      </c>
      <c r="F15">
        <v>25</v>
      </c>
      <c r="G15">
        <v>25</v>
      </c>
      <c r="H15">
        <v>12999</v>
      </c>
      <c r="I15">
        <v>8089</v>
      </c>
      <c r="J15">
        <f>I15*6.5/1000</f>
        <v>52.5785</v>
      </c>
      <c r="M15" s="4"/>
      <c r="N15">
        <f t="shared" si="1"/>
        <v>52.5785</v>
      </c>
    </row>
    <row r="16" spans="2:14" ht="12.75">
      <c r="B16">
        <v>50</v>
      </c>
      <c r="C16">
        <v>50</v>
      </c>
      <c r="D16">
        <v>10700</v>
      </c>
      <c r="E16">
        <v>8708</v>
      </c>
      <c r="I16">
        <v>8708</v>
      </c>
      <c r="J16" s="4">
        <f>I16*6.5/1000</f>
        <v>56.602</v>
      </c>
      <c r="K16">
        <v>250</v>
      </c>
      <c r="L16">
        <v>566</v>
      </c>
      <c r="M16" s="14">
        <f>K16*$P$1</f>
        <v>1625</v>
      </c>
      <c r="N16" s="14">
        <f>$P$1*I16/1000</f>
        <v>56.602</v>
      </c>
    </row>
    <row r="17" spans="2:14" ht="12.75">
      <c r="B17">
        <v>80</v>
      </c>
      <c r="C17">
        <v>80</v>
      </c>
      <c r="D17">
        <v>10087</v>
      </c>
      <c r="E17">
        <v>9420</v>
      </c>
      <c r="I17">
        <v>9420</v>
      </c>
      <c r="J17">
        <f>I17*6.5/1000</f>
        <v>61.23</v>
      </c>
      <c r="M17" s="4"/>
      <c r="N17">
        <f t="shared" si="1"/>
        <v>61.23</v>
      </c>
    </row>
    <row r="18" spans="2:14" ht="12.75">
      <c r="B18">
        <v>100</v>
      </c>
      <c r="C18">
        <v>100</v>
      </c>
      <c r="D18">
        <v>10000</v>
      </c>
      <c r="E18">
        <v>9877</v>
      </c>
      <c r="I18">
        <v>9877</v>
      </c>
      <c r="J18">
        <f>I18*6.5/1000</f>
        <v>64.2005</v>
      </c>
      <c r="M18" s="4"/>
      <c r="N18">
        <f t="shared" si="1"/>
        <v>64.2005</v>
      </c>
    </row>
    <row r="19" spans="1:14" ht="12.75">
      <c r="A19" s="4">
        <v>155</v>
      </c>
      <c r="B19" t="s">
        <v>181</v>
      </c>
      <c r="C19" t="s">
        <v>182</v>
      </c>
      <c r="D19" s="11" t="s">
        <v>192</v>
      </c>
      <c r="E19" s="11">
        <v>35</v>
      </c>
      <c r="F19">
        <v>54.25</v>
      </c>
      <c r="G19">
        <v>11244</v>
      </c>
      <c r="H19">
        <v>8265</v>
      </c>
      <c r="I19">
        <v>8265</v>
      </c>
      <c r="J19">
        <f>I19*1.22/1000</f>
        <v>10.0833</v>
      </c>
      <c r="M19" s="4"/>
      <c r="N19">
        <f t="shared" si="1"/>
        <v>53.7225</v>
      </c>
    </row>
    <row r="20" spans="2:14" ht="12.75">
      <c r="B20">
        <v>60</v>
      </c>
      <c r="C20">
        <v>93</v>
      </c>
      <c r="D20">
        <v>10053</v>
      </c>
      <c r="E20">
        <v>8541</v>
      </c>
      <c r="I20">
        <v>8541</v>
      </c>
      <c r="J20" s="4">
        <f>I20*1.22/1000</f>
        <v>10.420020000000001</v>
      </c>
      <c r="K20">
        <v>260</v>
      </c>
      <c r="L20">
        <v>953</v>
      </c>
      <c r="M20" s="14">
        <f>K20*$O$1</f>
        <v>676</v>
      </c>
      <c r="N20" s="14">
        <f>$O$1*I20/1000</f>
        <v>22.2066</v>
      </c>
    </row>
    <row r="21" spans="2:14" ht="12.75">
      <c r="B21">
        <v>80</v>
      </c>
      <c r="C21">
        <v>124</v>
      </c>
      <c r="D21">
        <v>9718</v>
      </c>
      <c r="E21">
        <v>8900</v>
      </c>
      <c r="I21">
        <v>8900</v>
      </c>
      <c r="J21">
        <f>I21*1.22/1000</f>
        <v>10.858</v>
      </c>
      <c r="M21" s="4"/>
      <c r="N21">
        <f t="shared" si="1"/>
        <v>57.85</v>
      </c>
    </row>
    <row r="22" spans="2:14" ht="12.75">
      <c r="B22">
        <v>100</v>
      </c>
      <c r="C22">
        <v>155</v>
      </c>
      <c r="D22">
        <v>9600</v>
      </c>
      <c r="E22">
        <v>9381</v>
      </c>
      <c r="I22">
        <v>9381</v>
      </c>
      <c r="J22">
        <f>I22*1.22/1000</f>
        <v>11.44482</v>
      </c>
      <c r="M22" s="4"/>
      <c r="N22">
        <f t="shared" si="1"/>
        <v>60.9765</v>
      </c>
    </row>
    <row r="23" spans="1:14" ht="12.75">
      <c r="A23" s="4">
        <v>197</v>
      </c>
      <c r="B23" t="s">
        <v>181</v>
      </c>
      <c r="C23" t="s">
        <v>182</v>
      </c>
      <c r="D23" s="11" t="s">
        <v>183</v>
      </c>
      <c r="E23" s="11" t="s">
        <v>184</v>
      </c>
      <c r="F23">
        <v>35</v>
      </c>
      <c r="G23">
        <v>68.95</v>
      </c>
      <c r="H23">
        <v>10750</v>
      </c>
      <c r="I23">
        <v>8348</v>
      </c>
      <c r="J23">
        <f>I23*6.5/1000</f>
        <v>54.262</v>
      </c>
      <c r="M23" s="4"/>
      <c r="N23">
        <f t="shared" si="1"/>
        <v>54.262</v>
      </c>
    </row>
    <row r="24" spans="2:14" ht="12.75">
      <c r="B24">
        <v>60</v>
      </c>
      <c r="C24">
        <v>118.2</v>
      </c>
      <c r="D24">
        <v>9850</v>
      </c>
      <c r="E24">
        <v>8833</v>
      </c>
      <c r="I24">
        <v>8833</v>
      </c>
      <c r="J24" s="4">
        <f>I24*6.5/1000</f>
        <v>57.4145</v>
      </c>
      <c r="K24">
        <v>443</v>
      </c>
      <c r="L24">
        <v>775</v>
      </c>
      <c r="M24" s="14">
        <f>K24*$P$1</f>
        <v>2879.5</v>
      </c>
      <c r="N24" s="14">
        <f>$P$1*I24/1000</f>
        <v>57.4145</v>
      </c>
    </row>
    <row r="25" spans="2:14" ht="12.75">
      <c r="B25">
        <v>80</v>
      </c>
      <c r="C25">
        <v>157.6</v>
      </c>
      <c r="D25">
        <v>9644</v>
      </c>
      <c r="E25">
        <v>9225</v>
      </c>
      <c r="I25">
        <v>9225</v>
      </c>
      <c r="J25">
        <f>I25*6.5/1000</f>
        <v>59.9625</v>
      </c>
      <c r="M25" s="4"/>
      <c r="N25">
        <f t="shared" si="1"/>
        <v>59.9625</v>
      </c>
    </row>
    <row r="26" spans="2:14" ht="12.75">
      <c r="B26">
        <v>100</v>
      </c>
      <c r="C26">
        <v>197</v>
      </c>
      <c r="D26">
        <v>9600</v>
      </c>
      <c r="E26">
        <v>9620</v>
      </c>
      <c r="I26">
        <v>9620</v>
      </c>
      <c r="J26">
        <f>I26*6.5/1000</f>
        <v>62.53</v>
      </c>
      <c r="M26" s="4"/>
      <c r="N26">
        <f t="shared" si="1"/>
        <v>62.53</v>
      </c>
    </row>
    <row r="27" spans="1:14" ht="12.75">
      <c r="A27" s="4">
        <v>350</v>
      </c>
      <c r="B27" t="s">
        <v>181</v>
      </c>
      <c r="C27" t="s">
        <v>182</v>
      </c>
      <c r="D27" s="11" t="s">
        <v>192</v>
      </c>
      <c r="E27" s="11">
        <v>40</v>
      </c>
      <c r="F27">
        <v>140</v>
      </c>
      <c r="G27">
        <v>10200</v>
      </c>
      <c r="H27">
        <v>8402</v>
      </c>
      <c r="I27">
        <v>8402</v>
      </c>
      <c r="J27">
        <f>I27*1.22/1000</f>
        <v>10.250440000000001</v>
      </c>
      <c r="M27" s="4"/>
      <c r="N27">
        <f t="shared" si="1"/>
        <v>54.613</v>
      </c>
    </row>
    <row r="28" spans="2:14" ht="12.75">
      <c r="B28">
        <v>65</v>
      </c>
      <c r="C28">
        <v>227.5</v>
      </c>
      <c r="D28">
        <v>9600</v>
      </c>
      <c r="E28">
        <v>8896</v>
      </c>
      <c r="I28">
        <v>8896</v>
      </c>
      <c r="J28" s="4">
        <f>I28*1.22/1000</f>
        <v>10.853119999999999</v>
      </c>
      <c r="K28">
        <v>1915</v>
      </c>
      <c r="L28">
        <v>4468</v>
      </c>
      <c r="M28" s="14">
        <f>K28*$O$1</f>
        <v>4979</v>
      </c>
      <c r="N28" s="14">
        <f>$O$1*I28/1000</f>
        <v>23.129600000000003</v>
      </c>
    </row>
    <row r="29" spans="2:14" ht="12.75">
      <c r="B29">
        <v>80</v>
      </c>
      <c r="C29">
        <v>280</v>
      </c>
      <c r="D29">
        <v>9500</v>
      </c>
      <c r="E29">
        <v>9244</v>
      </c>
      <c r="I29">
        <v>9244</v>
      </c>
      <c r="J29">
        <f>I29*1.22/1000</f>
        <v>11.27768</v>
      </c>
      <c r="M29" s="4"/>
      <c r="N29">
        <f t="shared" si="1"/>
        <v>60.086</v>
      </c>
    </row>
    <row r="30" spans="2:14" ht="12.75">
      <c r="B30">
        <v>100</v>
      </c>
      <c r="C30">
        <v>350</v>
      </c>
      <c r="D30">
        <v>9500</v>
      </c>
      <c r="E30">
        <v>9768</v>
      </c>
      <c r="I30">
        <v>9768</v>
      </c>
      <c r="J30">
        <f>I30*1.22/1000</f>
        <v>11.91696</v>
      </c>
      <c r="M30" s="4"/>
      <c r="N30">
        <f t="shared" si="1"/>
        <v>63.492</v>
      </c>
    </row>
    <row r="31" spans="1:14" ht="12.75">
      <c r="A31" s="4">
        <v>400</v>
      </c>
      <c r="B31" t="s">
        <v>193</v>
      </c>
      <c r="C31" t="s">
        <v>182</v>
      </c>
      <c r="D31" s="11" t="s">
        <v>194</v>
      </c>
      <c r="E31" s="11">
        <v>25</v>
      </c>
      <c r="F31">
        <v>100</v>
      </c>
      <c r="G31">
        <v>12751</v>
      </c>
      <c r="H31">
        <v>8848</v>
      </c>
      <c r="I31">
        <v>8848</v>
      </c>
      <c r="J31">
        <f>I31*4.8/1000</f>
        <v>42.4704</v>
      </c>
      <c r="M31" s="4"/>
      <c r="N31">
        <f t="shared" si="1"/>
        <v>57.512</v>
      </c>
    </row>
    <row r="32" spans="2:14" ht="12.75">
      <c r="B32">
        <v>50</v>
      </c>
      <c r="C32">
        <v>200</v>
      </c>
      <c r="D32">
        <v>10825</v>
      </c>
      <c r="E32">
        <v>8965</v>
      </c>
      <c r="I32">
        <v>8965</v>
      </c>
      <c r="J32" s="4">
        <f>I32*4.8/1000</f>
        <v>43.032</v>
      </c>
      <c r="K32">
        <v>0</v>
      </c>
      <c r="L32">
        <v>0</v>
      </c>
      <c r="M32" s="15">
        <v>6000</v>
      </c>
      <c r="N32" s="14">
        <f>$Q$1*I32/1000</f>
        <v>22.4125</v>
      </c>
    </row>
    <row r="33" spans="2:14" ht="12.75">
      <c r="B33">
        <v>80</v>
      </c>
      <c r="C33">
        <v>320</v>
      </c>
      <c r="D33">
        <v>10170</v>
      </c>
      <c r="E33">
        <v>9210</v>
      </c>
      <c r="I33">
        <v>9210</v>
      </c>
      <c r="J33">
        <f>I33*4.8/1000</f>
        <v>44.208</v>
      </c>
      <c r="M33" s="4"/>
      <c r="N33">
        <f>6.5*I33/1000</f>
        <v>59.865</v>
      </c>
    </row>
    <row r="34" spans="2:14" ht="12.75">
      <c r="B34">
        <v>100</v>
      </c>
      <c r="C34">
        <v>400</v>
      </c>
      <c r="D34">
        <v>10000</v>
      </c>
      <c r="E34">
        <v>9438</v>
      </c>
      <c r="I34">
        <v>9438</v>
      </c>
      <c r="J34">
        <f>I34*4.8/1000</f>
        <v>45.3024</v>
      </c>
      <c r="M34" s="4"/>
      <c r="N34">
        <f>6.5*I34/1000</f>
        <v>61.347</v>
      </c>
    </row>
    <row r="37" spans="1:11" ht="12.75">
      <c r="A37" s="1" t="s">
        <v>422</v>
      </c>
      <c r="B37" s="1" t="s">
        <v>423</v>
      </c>
      <c r="C37" s="1" t="s">
        <v>424</v>
      </c>
      <c r="D37" s="1" t="s">
        <v>425</v>
      </c>
      <c r="E37" s="1" t="s">
        <v>426</v>
      </c>
      <c r="F37" s="1" t="s">
        <v>427</v>
      </c>
      <c r="G37" s="1" t="s">
        <v>428</v>
      </c>
      <c r="H37" s="1" t="s">
        <v>429</v>
      </c>
      <c r="I37" s="1" t="s">
        <v>430</v>
      </c>
      <c r="J37" s="1" t="s">
        <v>431</v>
      </c>
      <c r="K37" s="1" t="s">
        <v>299</v>
      </c>
    </row>
    <row r="38" spans="1:11" ht="12.75">
      <c r="A38" s="4" t="s">
        <v>300</v>
      </c>
      <c r="B38" t="s">
        <v>432</v>
      </c>
      <c r="C38" s="16" t="s">
        <v>433</v>
      </c>
      <c r="D38">
        <v>3</v>
      </c>
      <c r="E38" s="16">
        <v>12</v>
      </c>
      <c r="F38">
        <v>67.145</v>
      </c>
      <c r="G38">
        <v>247</v>
      </c>
      <c r="J38">
        <v>5</v>
      </c>
      <c r="K38">
        <f>J38*E38</f>
        <v>60</v>
      </c>
    </row>
    <row r="39" spans="1:11" ht="12.75">
      <c r="A39" s="4" t="s">
        <v>301</v>
      </c>
      <c r="B39" t="s">
        <v>434</v>
      </c>
      <c r="C39" s="16" t="s">
        <v>435</v>
      </c>
      <c r="D39">
        <v>4</v>
      </c>
      <c r="E39" s="16">
        <v>20</v>
      </c>
      <c r="F39">
        <v>65.9035</v>
      </c>
      <c r="G39">
        <v>32.5</v>
      </c>
      <c r="J39">
        <v>4</v>
      </c>
      <c r="K39">
        <f aca="true" t="shared" si="2" ref="K39:K46">J39*E39</f>
        <v>80</v>
      </c>
    </row>
    <row r="40" spans="1:11" ht="12.75">
      <c r="A40" s="4" t="s">
        <v>302</v>
      </c>
      <c r="B40" t="s">
        <v>189</v>
      </c>
      <c r="C40" s="16"/>
      <c r="D40">
        <v>0</v>
      </c>
      <c r="E40" s="16">
        <v>50</v>
      </c>
      <c r="F40">
        <v>15</v>
      </c>
      <c r="G40">
        <v>0</v>
      </c>
      <c r="J40">
        <v>6</v>
      </c>
      <c r="K40">
        <f t="shared" si="2"/>
        <v>300</v>
      </c>
    </row>
    <row r="41" spans="1:13" ht="12.75">
      <c r="A41" s="4" t="s">
        <v>303</v>
      </c>
      <c r="B41" t="s">
        <v>432</v>
      </c>
      <c r="C41" s="16" t="s">
        <v>192</v>
      </c>
      <c r="D41">
        <v>10</v>
      </c>
      <c r="E41" s="16">
        <v>76</v>
      </c>
      <c r="F41">
        <v>12.158520000000001</v>
      </c>
      <c r="G41">
        <v>727.12</v>
      </c>
      <c r="J41">
        <v>4</v>
      </c>
      <c r="K41">
        <f t="shared" si="2"/>
        <v>304</v>
      </c>
      <c r="M41">
        <v>80</v>
      </c>
    </row>
    <row r="42" spans="1:13" ht="12.75">
      <c r="A42" s="4" t="s">
        <v>304</v>
      </c>
      <c r="B42" t="s">
        <v>432</v>
      </c>
      <c r="C42" s="16" t="s">
        <v>433</v>
      </c>
      <c r="D42">
        <v>15</v>
      </c>
      <c r="E42" s="16">
        <v>100</v>
      </c>
      <c r="F42">
        <v>56.602</v>
      </c>
      <c r="G42">
        <v>1625</v>
      </c>
      <c r="J42">
        <v>3</v>
      </c>
      <c r="K42">
        <f t="shared" si="2"/>
        <v>300</v>
      </c>
      <c r="M42">
        <v>304</v>
      </c>
    </row>
    <row r="43" spans="1:13" ht="12.75">
      <c r="A43" s="4" t="s">
        <v>305</v>
      </c>
      <c r="B43" t="s">
        <v>432</v>
      </c>
      <c r="C43" s="16" t="s">
        <v>192</v>
      </c>
      <c r="D43">
        <v>20</v>
      </c>
      <c r="E43" s="16">
        <v>155</v>
      </c>
      <c r="F43">
        <v>10.420020000000001</v>
      </c>
      <c r="G43">
        <v>317.2</v>
      </c>
      <c r="J43">
        <v>4</v>
      </c>
      <c r="K43">
        <f t="shared" si="2"/>
        <v>620</v>
      </c>
      <c r="M43">
        <v>300</v>
      </c>
    </row>
    <row r="44" spans="1:13" ht="15">
      <c r="A44" s="4" t="s">
        <v>306</v>
      </c>
      <c r="B44" t="s">
        <v>432</v>
      </c>
      <c r="C44" s="16" t="s">
        <v>433</v>
      </c>
      <c r="D44">
        <v>20</v>
      </c>
      <c r="E44" s="16">
        <v>197</v>
      </c>
      <c r="F44">
        <v>57.4145</v>
      </c>
      <c r="G44">
        <v>2879.5</v>
      </c>
      <c r="J44">
        <v>3</v>
      </c>
      <c r="K44">
        <f t="shared" si="2"/>
        <v>591</v>
      </c>
      <c r="L44" s="17" t="s">
        <v>436</v>
      </c>
      <c r="M44">
        <f>SUM(M41:M43)</f>
        <v>684</v>
      </c>
    </row>
    <row r="45" spans="1:11" ht="12.75">
      <c r="A45" s="4" t="s">
        <v>307</v>
      </c>
      <c r="B45" t="s">
        <v>432</v>
      </c>
      <c r="C45" s="16" t="s">
        <v>192</v>
      </c>
      <c r="D45">
        <v>35</v>
      </c>
      <c r="E45" s="16">
        <v>350</v>
      </c>
      <c r="F45">
        <v>10.853119999999999</v>
      </c>
      <c r="G45">
        <v>2336.3</v>
      </c>
      <c r="J45">
        <v>1</v>
      </c>
      <c r="K45">
        <f t="shared" si="2"/>
        <v>350</v>
      </c>
    </row>
    <row r="46" spans="1:15" ht="15">
      <c r="A46" s="4" t="s">
        <v>308</v>
      </c>
      <c r="B46" t="s">
        <v>437</v>
      </c>
      <c r="C46" s="16" t="s">
        <v>194</v>
      </c>
      <c r="D46">
        <v>100</v>
      </c>
      <c r="E46" s="16">
        <v>400</v>
      </c>
      <c r="F46">
        <v>43.032</v>
      </c>
      <c r="G46">
        <v>6000</v>
      </c>
      <c r="J46">
        <v>2</v>
      </c>
      <c r="K46">
        <f t="shared" si="2"/>
        <v>800</v>
      </c>
      <c r="L46" s="17" t="s">
        <v>438</v>
      </c>
      <c r="M46">
        <f>2875*0.4674</f>
        <v>1343.7749999999999</v>
      </c>
      <c r="O46">
        <f>1000/0.47</f>
        <v>2127.6595744680853</v>
      </c>
    </row>
    <row r="47" spans="10:13" ht="15">
      <c r="J47" s="17" t="s">
        <v>439</v>
      </c>
      <c r="K47">
        <f>SUM(K38:K46)</f>
        <v>3405</v>
      </c>
      <c r="L47" s="17" t="s">
        <v>440</v>
      </c>
      <c r="M47">
        <f>684/3405</f>
        <v>0.20088105726872246</v>
      </c>
    </row>
    <row r="48" spans="6:9" ht="12.75">
      <c r="F48" s="7" t="s">
        <v>441</v>
      </c>
      <c r="G48" s="7" t="s">
        <v>442</v>
      </c>
      <c r="H48" s="7" t="s">
        <v>443</v>
      </c>
      <c r="I48" s="7" t="s">
        <v>444</v>
      </c>
    </row>
    <row r="49" spans="5:9" ht="12.75">
      <c r="E49" s="1" t="s">
        <v>294</v>
      </c>
      <c r="F49" s="8">
        <v>1518</v>
      </c>
      <c r="G49" s="8">
        <f>F49/F51*100</f>
        <v>53.26315789473684</v>
      </c>
      <c r="H49" s="8">
        <v>2721</v>
      </c>
      <c r="I49" s="8">
        <f>H49/H51*100</f>
        <v>79.91189427312774</v>
      </c>
    </row>
    <row r="50" spans="5:9" ht="12.75">
      <c r="E50" s="1" t="s">
        <v>295</v>
      </c>
      <c r="F50" s="8">
        <v>1332</v>
      </c>
      <c r="G50" s="8">
        <f>F50/F51*100</f>
        <v>46.73684210526316</v>
      </c>
      <c r="H50" s="8">
        <v>684</v>
      </c>
      <c r="I50" s="8">
        <f>H50/H51*100</f>
        <v>20.088105726872246</v>
      </c>
    </row>
    <row r="51" spans="5:9" ht="12.75">
      <c r="E51" s="1" t="s">
        <v>445</v>
      </c>
      <c r="F51" s="8">
        <f>SUM(F49:F50)</f>
        <v>2850</v>
      </c>
      <c r="G51" s="8"/>
      <c r="H51" s="8">
        <f>SUM(H49:H50)</f>
        <v>3405</v>
      </c>
      <c r="I51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2"/>
  <sheetViews>
    <sheetView workbookViewId="0" topLeftCell="A1">
      <selection activeCell="K6" sqref="K6"/>
    </sheetView>
  </sheetViews>
  <sheetFormatPr defaultColWidth="9.140625" defaultRowHeight="12.75"/>
  <cols>
    <col min="1" max="2" width="8.8515625" style="8" customWidth="1"/>
    <col min="6" max="7" width="0" style="0" hidden="1" customWidth="1"/>
  </cols>
  <sheetData>
    <row r="1" ht="12.75">
      <c r="K1" s="1" t="s">
        <v>459</v>
      </c>
    </row>
    <row r="2" spans="1:25" ht="12.75">
      <c r="A2" s="8" t="s">
        <v>310</v>
      </c>
      <c r="C2" t="s">
        <v>235</v>
      </c>
      <c r="D2" t="s">
        <v>236</v>
      </c>
      <c r="E2" t="s">
        <v>237</v>
      </c>
      <c r="F2" t="s">
        <v>233</v>
      </c>
      <c r="H2" t="s">
        <v>299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  <c r="S2" t="s">
        <v>242</v>
      </c>
      <c r="T2" t="s">
        <v>243</v>
      </c>
      <c r="U2" t="s">
        <v>244</v>
      </c>
      <c r="V2" t="s">
        <v>245</v>
      </c>
      <c r="W2" t="s">
        <v>246</v>
      </c>
      <c r="X2" t="s">
        <v>247</v>
      </c>
      <c r="Y2" t="s">
        <v>248</v>
      </c>
    </row>
    <row r="3" spans="1:25" ht="12.75">
      <c r="A3" s="8">
        <v>1</v>
      </c>
      <c r="B3" s="8">
        <v>0</v>
      </c>
      <c r="C3" t="s">
        <v>249</v>
      </c>
      <c r="D3">
        <v>101</v>
      </c>
      <c r="E3">
        <v>102</v>
      </c>
      <c r="F3">
        <v>0.014</v>
      </c>
      <c r="G3" s="31"/>
      <c r="H3" s="31">
        <v>175</v>
      </c>
      <c r="I3" s="31"/>
      <c r="L3" t="s">
        <v>249</v>
      </c>
      <c r="M3">
        <v>101</v>
      </c>
      <c r="N3">
        <v>102</v>
      </c>
      <c r="O3">
        <v>3</v>
      </c>
      <c r="P3">
        <v>0.24</v>
      </c>
      <c r="Q3">
        <v>16</v>
      </c>
      <c r="R3">
        <v>0</v>
      </c>
      <c r="S3">
        <v>0.003</v>
      </c>
      <c r="T3">
        <v>0.014</v>
      </c>
      <c r="U3">
        <v>0.461</v>
      </c>
      <c r="V3">
        <v>175</v>
      </c>
      <c r="W3">
        <v>193</v>
      </c>
      <c r="X3">
        <v>200</v>
      </c>
      <c r="Y3">
        <v>0</v>
      </c>
    </row>
    <row r="4" spans="1:25" ht="12.75">
      <c r="A4" s="8">
        <v>2</v>
      </c>
      <c r="B4" s="8">
        <v>1</v>
      </c>
      <c r="C4" t="s">
        <v>250</v>
      </c>
      <c r="D4">
        <v>101</v>
      </c>
      <c r="E4">
        <v>103</v>
      </c>
      <c r="F4">
        <v>0.211</v>
      </c>
      <c r="G4" s="31"/>
      <c r="H4" s="31">
        <v>175</v>
      </c>
      <c r="I4" s="31"/>
      <c r="L4" t="s">
        <v>250</v>
      </c>
      <c r="M4">
        <v>101</v>
      </c>
      <c r="N4">
        <v>103</v>
      </c>
      <c r="O4">
        <v>55</v>
      </c>
      <c r="P4">
        <v>0.51</v>
      </c>
      <c r="Q4">
        <v>10</v>
      </c>
      <c r="R4">
        <v>2.9</v>
      </c>
      <c r="S4">
        <v>0.055</v>
      </c>
      <c r="T4">
        <v>0.211</v>
      </c>
      <c r="U4">
        <v>0.057</v>
      </c>
      <c r="V4">
        <v>175</v>
      </c>
      <c r="W4">
        <v>208</v>
      </c>
      <c r="X4">
        <v>220</v>
      </c>
      <c r="Y4">
        <v>0</v>
      </c>
    </row>
    <row r="5" spans="1:25" ht="12.75">
      <c r="A5" s="8">
        <v>3</v>
      </c>
      <c r="B5" s="8">
        <v>2</v>
      </c>
      <c r="C5" t="s">
        <v>251</v>
      </c>
      <c r="D5">
        <v>101</v>
      </c>
      <c r="E5">
        <v>105</v>
      </c>
      <c r="F5">
        <v>0.085</v>
      </c>
      <c r="G5" s="31"/>
      <c r="H5" s="31">
        <v>175</v>
      </c>
      <c r="I5" s="31"/>
      <c r="L5" t="s">
        <v>251</v>
      </c>
      <c r="M5">
        <v>101</v>
      </c>
      <c r="N5">
        <v>105</v>
      </c>
      <c r="O5">
        <v>22</v>
      </c>
      <c r="P5">
        <v>0.33</v>
      </c>
      <c r="Q5">
        <v>10</v>
      </c>
      <c r="R5">
        <v>1.2</v>
      </c>
      <c r="S5">
        <v>0.022</v>
      </c>
      <c r="T5">
        <v>0.085</v>
      </c>
      <c r="U5">
        <v>0.023</v>
      </c>
      <c r="V5">
        <v>175</v>
      </c>
      <c r="W5">
        <v>208</v>
      </c>
      <c r="X5">
        <v>220</v>
      </c>
      <c r="Y5">
        <v>0</v>
      </c>
    </row>
    <row r="6" spans="1:25" ht="12.75">
      <c r="A6" s="8">
        <v>4</v>
      </c>
      <c r="B6" s="8">
        <v>3</v>
      </c>
      <c r="C6" t="s">
        <v>252</v>
      </c>
      <c r="D6">
        <v>102</v>
      </c>
      <c r="E6">
        <v>104</v>
      </c>
      <c r="F6">
        <v>0.127</v>
      </c>
      <c r="G6" s="31"/>
      <c r="H6" s="31">
        <v>175</v>
      </c>
      <c r="I6" s="31"/>
      <c r="L6" t="s">
        <v>252</v>
      </c>
      <c r="M6">
        <v>102</v>
      </c>
      <c r="N6">
        <v>104</v>
      </c>
      <c r="O6">
        <v>33</v>
      </c>
      <c r="P6">
        <v>0.39</v>
      </c>
      <c r="Q6">
        <v>10</v>
      </c>
      <c r="R6">
        <v>1.7</v>
      </c>
      <c r="S6">
        <v>0.033</v>
      </c>
      <c r="T6">
        <v>0.127</v>
      </c>
      <c r="U6">
        <v>0.034</v>
      </c>
      <c r="V6">
        <v>175</v>
      </c>
      <c r="W6">
        <v>208</v>
      </c>
      <c r="X6">
        <v>220</v>
      </c>
      <c r="Y6">
        <v>0</v>
      </c>
    </row>
    <row r="7" spans="1:25" ht="12.75">
      <c r="A7" s="8">
        <v>5</v>
      </c>
      <c r="B7" s="8">
        <v>4</v>
      </c>
      <c r="C7" t="s">
        <v>253</v>
      </c>
      <c r="D7">
        <v>102</v>
      </c>
      <c r="E7">
        <v>106</v>
      </c>
      <c r="F7">
        <v>0.192</v>
      </c>
      <c r="G7" s="31"/>
      <c r="H7" s="31">
        <v>175</v>
      </c>
      <c r="I7" s="31"/>
      <c r="L7" t="s">
        <v>253</v>
      </c>
      <c r="M7">
        <v>102</v>
      </c>
      <c r="N7">
        <v>106</v>
      </c>
      <c r="O7">
        <v>50</v>
      </c>
      <c r="P7">
        <v>0.48</v>
      </c>
      <c r="Q7">
        <v>10</v>
      </c>
      <c r="R7">
        <v>2.6</v>
      </c>
      <c r="S7">
        <v>0.05</v>
      </c>
      <c r="T7">
        <v>0.192</v>
      </c>
      <c r="U7">
        <v>0.052</v>
      </c>
      <c r="V7">
        <v>175</v>
      </c>
      <c r="W7">
        <v>208</v>
      </c>
      <c r="X7">
        <v>220</v>
      </c>
      <c r="Y7">
        <v>0</v>
      </c>
    </row>
    <row r="8" spans="1:25" ht="12.75">
      <c r="A8" s="8">
        <v>6</v>
      </c>
      <c r="B8" s="8">
        <v>5</v>
      </c>
      <c r="C8" t="s">
        <v>254</v>
      </c>
      <c r="D8">
        <v>103</v>
      </c>
      <c r="E8">
        <v>109</v>
      </c>
      <c r="F8">
        <v>0.119</v>
      </c>
      <c r="G8" s="31"/>
      <c r="H8" s="31">
        <v>175</v>
      </c>
      <c r="I8" s="31"/>
      <c r="L8" t="s">
        <v>254</v>
      </c>
      <c r="M8">
        <v>103</v>
      </c>
      <c r="N8">
        <v>109</v>
      </c>
      <c r="O8">
        <v>31</v>
      </c>
      <c r="P8">
        <v>0.38</v>
      </c>
      <c r="Q8">
        <v>10</v>
      </c>
      <c r="R8">
        <v>1.6</v>
      </c>
      <c r="S8">
        <v>0.031</v>
      </c>
      <c r="T8">
        <v>0.119</v>
      </c>
      <c r="U8">
        <v>0.032</v>
      </c>
      <c r="V8">
        <v>175</v>
      </c>
      <c r="W8">
        <v>208</v>
      </c>
      <c r="X8">
        <v>220</v>
      </c>
      <c r="Y8">
        <v>0</v>
      </c>
    </row>
    <row r="9" spans="1:25" ht="12.75">
      <c r="A9" s="8">
        <v>7</v>
      </c>
      <c r="B9" s="8">
        <v>6</v>
      </c>
      <c r="C9" t="s">
        <v>255</v>
      </c>
      <c r="D9">
        <v>103</v>
      </c>
      <c r="E9">
        <v>124</v>
      </c>
      <c r="F9">
        <v>0.084</v>
      </c>
      <c r="G9" s="31"/>
      <c r="H9" s="31">
        <v>400</v>
      </c>
      <c r="I9" s="31"/>
      <c r="L9" t="s">
        <v>255</v>
      </c>
      <c r="M9">
        <v>103</v>
      </c>
      <c r="N9">
        <v>124</v>
      </c>
      <c r="O9">
        <v>0</v>
      </c>
      <c r="P9">
        <v>0.02</v>
      </c>
      <c r="Q9">
        <v>768</v>
      </c>
      <c r="R9">
        <v>0</v>
      </c>
      <c r="S9">
        <v>0.002</v>
      </c>
      <c r="T9">
        <v>0.084</v>
      </c>
      <c r="U9">
        <v>0</v>
      </c>
      <c r="V9">
        <v>400</v>
      </c>
      <c r="W9">
        <v>510</v>
      </c>
      <c r="X9">
        <v>600</v>
      </c>
      <c r="Y9">
        <v>1.015</v>
      </c>
    </row>
    <row r="10" spans="1:25" ht="12.75">
      <c r="A10" s="8">
        <v>8</v>
      </c>
      <c r="B10" s="8">
        <v>7</v>
      </c>
      <c r="C10" t="s">
        <v>256</v>
      </c>
      <c r="D10">
        <v>104</v>
      </c>
      <c r="E10">
        <v>109</v>
      </c>
      <c r="F10">
        <v>0.104</v>
      </c>
      <c r="G10" s="31"/>
      <c r="H10" s="31">
        <v>175</v>
      </c>
      <c r="I10" s="31"/>
      <c r="L10" t="s">
        <v>256</v>
      </c>
      <c r="M10">
        <v>104</v>
      </c>
      <c r="N10">
        <v>109</v>
      </c>
      <c r="O10">
        <v>27</v>
      </c>
      <c r="P10">
        <v>0.36</v>
      </c>
      <c r="Q10">
        <v>10</v>
      </c>
      <c r="R10">
        <v>1.4</v>
      </c>
      <c r="S10">
        <v>0.027</v>
      </c>
      <c r="T10">
        <v>0.104</v>
      </c>
      <c r="U10">
        <v>0.028</v>
      </c>
      <c r="V10">
        <v>175</v>
      </c>
      <c r="W10">
        <v>208</v>
      </c>
      <c r="X10">
        <v>220</v>
      </c>
      <c r="Y10">
        <v>0</v>
      </c>
    </row>
    <row r="11" spans="1:25" ht="12.75">
      <c r="A11" s="8">
        <v>9</v>
      </c>
      <c r="B11" s="8">
        <v>8</v>
      </c>
      <c r="C11" t="s">
        <v>257</v>
      </c>
      <c r="D11">
        <v>105</v>
      </c>
      <c r="E11">
        <v>110</v>
      </c>
      <c r="F11">
        <v>0.088</v>
      </c>
      <c r="G11" s="31"/>
      <c r="H11" s="31">
        <v>175</v>
      </c>
      <c r="I11" s="31"/>
      <c r="L11" t="s">
        <v>257</v>
      </c>
      <c r="M11">
        <v>105</v>
      </c>
      <c r="N11">
        <v>110</v>
      </c>
      <c r="O11">
        <v>23</v>
      </c>
      <c r="P11">
        <v>0.34</v>
      </c>
      <c r="Q11">
        <v>10</v>
      </c>
      <c r="R11">
        <v>1.2</v>
      </c>
      <c r="S11">
        <v>0.023</v>
      </c>
      <c r="T11">
        <v>0.088</v>
      </c>
      <c r="U11">
        <v>0.024</v>
      </c>
      <c r="V11">
        <v>175</v>
      </c>
      <c r="W11">
        <v>208</v>
      </c>
      <c r="X11">
        <v>220</v>
      </c>
      <c r="Y11">
        <v>0</v>
      </c>
    </row>
    <row r="12" spans="1:25" ht="12.75">
      <c r="A12" s="8">
        <v>10</v>
      </c>
      <c r="B12" s="8">
        <v>9</v>
      </c>
      <c r="C12" t="s">
        <v>258</v>
      </c>
      <c r="D12">
        <v>106</v>
      </c>
      <c r="E12">
        <v>110</v>
      </c>
      <c r="F12">
        <v>0.061</v>
      </c>
      <c r="G12" s="31"/>
      <c r="H12" s="31">
        <v>175</v>
      </c>
      <c r="I12" s="31"/>
      <c r="L12" t="s">
        <v>258</v>
      </c>
      <c r="M12">
        <v>106</v>
      </c>
      <c r="N12">
        <v>110</v>
      </c>
      <c r="O12">
        <v>16</v>
      </c>
      <c r="P12">
        <v>0.33</v>
      </c>
      <c r="Q12">
        <v>35</v>
      </c>
      <c r="R12">
        <v>0</v>
      </c>
      <c r="S12">
        <v>0.014</v>
      </c>
      <c r="T12">
        <v>0.061</v>
      </c>
      <c r="U12">
        <v>2.459</v>
      </c>
      <c r="V12">
        <v>175</v>
      </c>
      <c r="W12">
        <v>193</v>
      </c>
      <c r="X12">
        <v>200</v>
      </c>
      <c r="Y12">
        <v>0</v>
      </c>
    </row>
    <row r="13" spans="1:25" ht="12.75">
      <c r="A13" s="8">
        <v>11</v>
      </c>
      <c r="B13" s="8">
        <v>10</v>
      </c>
      <c r="C13" t="s">
        <v>259</v>
      </c>
      <c r="D13">
        <v>107</v>
      </c>
      <c r="E13">
        <v>108</v>
      </c>
      <c r="F13">
        <v>0.061</v>
      </c>
      <c r="G13" s="31"/>
      <c r="H13" s="31">
        <v>175</v>
      </c>
      <c r="I13" s="31"/>
      <c r="L13" t="s">
        <v>259</v>
      </c>
      <c r="M13">
        <v>107</v>
      </c>
      <c r="N13">
        <v>108</v>
      </c>
      <c r="O13">
        <v>16</v>
      </c>
      <c r="P13">
        <v>0.3</v>
      </c>
      <c r="Q13">
        <v>10</v>
      </c>
      <c r="R13">
        <v>0.8</v>
      </c>
      <c r="S13">
        <v>0.016</v>
      </c>
      <c r="T13">
        <v>0.061</v>
      </c>
      <c r="U13">
        <v>0.017</v>
      </c>
      <c r="V13">
        <v>175</v>
      </c>
      <c r="W13">
        <v>208</v>
      </c>
      <c r="X13">
        <v>220</v>
      </c>
      <c r="Y13">
        <v>0</v>
      </c>
    </row>
    <row r="14" spans="1:25" ht="12.75">
      <c r="A14" s="7">
        <v>103</v>
      </c>
      <c r="B14" s="8">
        <v>11</v>
      </c>
      <c r="C14" s="1" t="s">
        <v>261</v>
      </c>
      <c r="D14" s="34">
        <v>107</v>
      </c>
      <c r="E14" s="34">
        <v>203</v>
      </c>
      <c r="F14" s="34">
        <v>0.161</v>
      </c>
      <c r="G14" s="31"/>
      <c r="H14" s="60">
        <v>175</v>
      </c>
      <c r="I14" s="31"/>
      <c r="L14" t="s">
        <v>261</v>
      </c>
      <c r="M14">
        <v>107</v>
      </c>
      <c r="N14">
        <v>203</v>
      </c>
      <c r="O14">
        <v>42</v>
      </c>
      <c r="P14">
        <v>0.44</v>
      </c>
      <c r="Q14">
        <v>10</v>
      </c>
      <c r="R14">
        <v>2.2</v>
      </c>
      <c r="S14">
        <v>0.042</v>
      </c>
      <c r="T14">
        <v>0.161</v>
      </c>
      <c r="U14">
        <v>0.044</v>
      </c>
      <c r="V14">
        <v>175</v>
      </c>
      <c r="W14">
        <v>208</v>
      </c>
      <c r="X14">
        <v>220</v>
      </c>
      <c r="Y14">
        <v>0</v>
      </c>
    </row>
    <row r="15" spans="1:25" ht="12.75">
      <c r="A15" s="8">
        <v>12</v>
      </c>
      <c r="B15" s="8">
        <v>12</v>
      </c>
      <c r="C15" t="s">
        <v>260</v>
      </c>
      <c r="D15">
        <v>108</v>
      </c>
      <c r="E15">
        <v>109</v>
      </c>
      <c r="F15">
        <v>0.165</v>
      </c>
      <c r="G15" s="31"/>
      <c r="H15" s="31">
        <v>175</v>
      </c>
      <c r="I15" s="31"/>
      <c r="L15" t="s">
        <v>260</v>
      </c>
      <c r="M15">
        <v>108</v>
      </c>
      <c r="N15">
        <v>109</v>
      </c>
      <c r="O15">
        <v>43</v>
      </c>
      <c r="P15">
        <v>0.44</v>
      </c>
      <c r="Q15">
        <v>10</v>
      </c>
      <c r="R15">
        <v>2.3</v>
      </c>
      <c r="S15">
        <v>0.043</v>
      </c>
      <c r="T15">
        <v>0.165</v>
      </c>
      <c r="U15">
        <v>0.045</v>
      </c>
      <c r="V15">
        <v>175</v>
      </c>
      <c r="W15">
        <v>208</v>
      </c>
      <c r="X15">
        <v>220</v>
      </c>
      <c r="Y15">
        <v>0</v>
      </c>
    </row>
    <row r="16" spans="1:25" ht="12.75">
      <c r="A16" s="8">
        <v>13</v>
      </c>
      <c r="B16" s="8">
        <v>13</v>
      </c>
      <c r="C16" t="s">
        <v>262</v>
      </c>
      <c r="D16">
        <v>108</v>
      </c>
      <c r="E16">
        <v>110</v>
      </c>
      <c r="F16">
        <v>0.165</v>
      </c>
      <c r="G16" s="31"/>
      <c r="H16" s="31">
        <v>175</v>
      </c>
      <c r="I16" s="31"/>
      <c r="L16" t="s">
        <v>262</v>
      </c>
      <c r="M16">
        <v>108</v>
      </c>
      <c r="N16">
        <v>110</v>
      </c>
      <c r="O16">
        <v>43</v>
      </c>
      <c r="P16">
        <v>0.44</v>
      </c>
      <c r="Q16">
        <v>10</v>
      </c>
      <c r="R16">
        <v>2.3</v>
      </c>
      <c r="S16">
        <v>0.043</v>
      </c>
      <c r="T16">
        <v>0.165</v>
      </c>
      <c r="U16">
        <v>0.045</v>
      </c>
      <c r="V16">
        <v>175</v>
      </c>
      <c r="W16">
        <v>208</v>
      </c>
      <c r="X16">
        <v>220</v>
      </c>
      <c r="Y16">
        <v>0</v>
      </c>
    </row>
    <row r="17" spans="1:25" ht="12.75">
      <c r="A17" s="8">
        <v>14</v>
      </c>
      <c r="B17" s="8">
        <v>14</v>
      </c>
      <c r="C17" t="s">
        <v>263</v>
      </c>
      <c r="D17">
        <v>109</v>
      </c>
      <c r="E17">
        <v>111</v>
      </c>
      <c r="F17">
        <v>0.084</v>
      </c>
      <c r="G17" s="31"/>
      <c r="H17" s="31">
        <v>400</v>
      </c>
      <c r="I17" s="31"/>
      <c r="L17" t="s">
        <v>263</v>
      </c>
      <c r="M17">
        <v>109</v>
      </c>
      <c r="N17">
        <v>111</v>
      </c>
      <c r="O17">
        <v>0</v>
      </c>
      <c r="P17">
        <v>0.02</v>
      </c>
      <c r="Q17">
        <v>768</v>
      </c>
      <c r="R17">
        <v>0</v>
      </c>
      <c r="S17">
        <v>0.002</v>
      </c>
      <c r="T17">
        <v>0.084</v>
      </c>
      <c r="U17">
        <v>0</v>
      </c>
      <c r="V17">
        <v>400</v>
      </c>
      <c r="W17">
        <v>510</v>
      </c>
      <c r="X17">
        <v>600</v>
      </c>
      <c r="Y17">
        <v>1.03</v>
      </c>
    </row>
    <row r="18" spans="1:25" ht="12.75">
      <c r="A18" s="8">
        <v>15</v>
      </c>
      <c r="B18" s="8">
        <v>15</v>
      </c>
      <c r="C18" t="s">
        <v>264</v>
      </c>
      <c r="D18">
        <v>109</v>
      </c>
      <c r="E18">
        <v>112</v>
      </c>
      <c r="F18">
        <v>0.084</v>
      </c>
      <c r="G18" s="31"/>
      <c r="H18" s="31">
        <v>400</v>
      </c>
      <c r="I18" s="31"/>
      <c r="L18" t="s">
        <v>264</v>
      </c>
      <c r="M18">
        <v>109</v>
      </c>
      <c r="N18">
        <v>112</v>
      </c>
      <c r="O18">
        <v>0</v>
      </c>
      <c r="P18">
        <v>0.02</v>
      </c>
      <c r="Q18">
        <v>768</v>
      </c>
      <c r="R18">
        <v>0</v>
      </c>
      <c r="S18">
        <v>0.002</v>
      </c>
      <c r="T18">
        <v>0.084</v>
      </c>
      <c r="U18">
        <v>0</v>
      </c>
      <c r="V18">
        <v>400</v>
      </c>
      <c r="W18">
        <v>510</v>
      </c>
      <c r="X18">
        <v>600</v>
      </c>
      <c r="Y18">
        <v>1.03</v>
      </c>
    </row>
    <row r="19" spans="1:25" ht="12.75">
      <c r="A19" s="8">
        <v>16</v>
      </c>
      <c r="B19" s="8">
        <v>16</v>
      </c>
      <c r="C19" t="s">
        <v>265</v>
      </c>
      <c r="D19">
        <v>110</v>
      </c>
      <c r="E19">
        <v>111</v>
      </c>
      <c r="F19">
        <v>0.084</v>
      </c>
      <c r="G19" s="31"/>
      <c r="H19" s="31">
        <v>400</v>
      </c>
      <c r="I19" s="31"/>
      <c r="L19" t="s">
        <v>265</v>
      </c>
      <c r="M19">
        <v>110</v>
      </c>
      <c r="N19">
        <v>111</v>
      </c>
      <c r="O19">
        <v>0</v>
      </c>
      <c r="P19">
        <v>0.02</v>
      </c>
      <c r="Q19">
        <v>768</v>
      </c>
      <c r="R19">
        <v>0</v>
      </c>
      <c r="S19">
        <v>0.002</v>
      </c>
      <c r="T19">
        <v>0.084</v>
      </c>
      <c r="U19">
        <v>0</v>
      </c>
      <c r="V19">
        <v>400</v>
      </c>
      <c r="W19">
        <v>510</v>
      </c>
      <c r="X19">
        <v>600</v>
      </c>
      <c r="Y19">
        <v>1.015</v>
      </c>
    </row>
    <row r="20" spans="1:25" ht="12.75">
      <c r="A20" s="8">
        <v>17</v>
      </c>
      <c r="B20" s="8">
        <v>17</v>
      </c>
      <c r="C20" t="s">
        <v>266</v>
      </c>
      <c r="D20">
        <v>110</v>
      </c>
      <c r="E20">
        <v>112</v>
      </c>
      <c r="F20">
        <v>0.084</v>
      </c>
      <c r="G20" s="31"/>
      <c r="H20" s="31">
        <v>400</v>
      </c>
      <c r="I20" s="31"/>
      <c r="L20" t="s">
        <v>266</v>
      </c>
      <c r="M20">
        <v>110</v>
      </c>
      <c r="N20">
        <v>112</v>
      </c>
      <c r="O20">
        <v>0</v>
      </c>
      <c r="P20">
        <v>0.02</v>
      </c>
      <c r="Q20">
        <v>768</v>
      </c>
      <c r="R20">
        <v>0</v>
      </c>
      <c r="S20">
        <v>0.002</v>
      </c>
      <c r="T20">
        <v>0.084</v>
      </c>
      <c r="U20">
        <v>0</v>
      </c>
      <c r="V20">
        <v>400</v>
      </c>
      <c r="W20">
        <v>510</v>
      </c>
      <c r="X20">
        <v>600</v>
      </c>
      <c r="Y20">
        <v>1.015</v>
      </c>
    </row>
    <row r="21" spans="1:25" ht="12.75">
      <c r="A21" s="8">
        <v>18</v>
      </c>
      <c r="B21" s="8">
        <v>18</v>
      </c>
      <c r="C21" t="s">
        <v>267</v>
      </c>
      <c r="D21">
        <v>111</v>
      </c>
      <c r="E21">
        <v>113</v>
      </c>
      <c r="F21">
        <v>0.048</v>
      </c>
      <c r="G21" s="31"/>
      <c r="H21" s="31">
        <v>500</v>
      </c>
      <c r="I21" s="31"/>
      <c r="L21" t="s">
        <v>267</v>
      </c>
      <c r="M21">
        <v>111</v>
      </c>
      <c r="N21">
        <v>113</v>
      </c>
      <c r="O21">
        <v>33</v>
      </c>
      <c r="P21">
        <v>0.4</v>
      </c>
      <c r="Q21">
        <v>11</v>
      </c>
      <c r="R21">
        <v>0.8</v>
      </c>
      <c r="S21">
        <v>0.006</v>
      </c>
      <c r="T21">
        <v>0.048</v>
      </c>
      <c r="U21">
        <v>0.1</v>
      </c>
      <c r="V21">
        <v>500</v>
      </c>
      <c r="W21">
        <v>600</v>
      </c>
      <c r="X21">
        <v>625</v>
      </c>
      <c r="Y21">
        <v>0</v>
      </c>
    </row>
    <row r="22" spans="1:25" ht="12.75">
      <c r="A22" s="8">
        <v>19</v>
      </c>
      <c r="B22" s="8">
        <v>19</v>
      </c>
      <c r="C22" t="s">
        <v>268</v>
      </c>
      <c r="D22">
        <v>111</v>
      </c>
      <c r="E22">
        <v>114</v>
      </c>
      <c r="F22">
        <v>0.042</v>
      </c>
      <c r="G22" s="31"/>
      <c r="H22" s="31">
        <v>500</v>
      </c>
      <c r="I22" s="31"/>
      <c r="L22" t="s">
        <v>268</v>
      </c>
      <c r="M22">
        <v>111</v>
      </c>
      <c r="N22">
        <v>114</v>
      </c>
      <c r="O22">
        <v>29</v>
      </c>
      <c r="P22">
        <v>0.39</v>
      </c>
      <c r="Q22">
        <v>11</v>
      </c>
      <c r="R22">
        <v>0.7</v>
      </c>
      <c r="S22">
        <v>0.005</v>
      </c>
      <c r="T22">
        <v>0.042</v>
      </c>
      <c r="U22">
        <v>0.088</v>
      </c>
      <c r="V22">
        <v>500</v>
      </c>
      <c r="W22">
        <v>600</v>
      </c>
      <c r="X22">
        <v>625</v>
      </c>
      <c r="Y22">
        <v>0</v>
      </c>
    </row>
    <row r="23" spans="1:25" ht="12.75">
      <c r="A23" s="8">
        <v>20</v>
      </c>
      <c r="B23" s="8">
        <v>20</v>
      </c>
      <c r="C23" t="s">
        <v>269</v>
      </c>
      <c r="D23">
        <v>112</v>
      </c>
      <c r="E23">
        <v>113</v>
      </c>
      <c r="F23">
        <v>0.048</v>
      </c>
      <c r="G23" s="31"/>
      <c r="H23" s="31">
        <v>500</v>
      </c>
      <c r="I23" s="31"/>
      <c r="L23" t="s">
        <v>269</v>
      </c>
      <c r="M23">
        <v>112</v>
      </c>
      <c r="N23">
        <v>113</v>
      </c>
      <c r="O23">
        <v>33</v>
      </c>
      <c r="P23">
        <v>0.4</v>
      </c>
      <c r="Q23">
        <v>11</v>
      </c>
      <c r="R23">
        <v>0.8</v>
      </c>
      <c r="S23">
        <v>0.006</v>
      </c>
      <c r="T23">
        <v>0.048</v>
      </c>
      <c r="U23">
        <v>0.1</v>
      </c>
      <c r="V23">
        <v>500</v>
      </c>
      <c r="W23">
        <v>600</v>
      </c>
      <c r="X23">
        <v>625</v>
      </c>
      <c r="Y23">
        <v>0</v>
      </c>
    </row>
    <row r="24" spans="1:25" ht="12.75">
      <c r="A24" s="8">
        <v>21</v>
      </c>
      <c r="B24" s="8">
        <v>21</v>
      </c>
      <c r="C24" t="s">
        <v>270</v>
      </c>
      <c r="D24">
        <v>112</v>
      </c>
      <c r="E24">
        <v>123</v>
      </c>
      <c r="F24">
        <v>0.097</v>
      </c>
      <c r="G24" s="31"/>
      <c r="H24" s="31">
        <v>500</v>
      </c>
      <c r="I24" s="31"/>
      <c r="L24" t="s">
        <v>270</v>
      </c>
      <c r="M24">
        <v>112</v>
      </c>
      <c r="N24">
        <v>123</v>
      </c>
      <c r="O24">
        <v>67</v>
      </c>
      <c r="P24">
        <v>0.52</v>
      </c>
      <c r="Q24">
        <v>11</v>
      </c>
      <c r="R24">
        <v>1.6</v>
      </c>
      <c r="S24">
        <v>0.012</v>
      </c>
      <c r="T24">
        <v>0.097</v>
      </c>
      <c r="U24">
        <v>0.203</v>
      </c>
      <c r="V24">
        <v>500</v>
      </c>
      <c r="W24">
        <v>600</v>
      </c>
      <c r="X24">
        <v>625</v>
      </c>
      <c r="Y24">
        <v>0</v>
      </c>
    </row>
    <row r="25" spans="1:25" ht="12.75">
      <c r="A25" s="8">
        <v>22</v>
      </c>
      <c r="B25" s="8">
        <v>22</v>
      </c>
      <c r="C25" t="s">
        <v>271</v>
      </c>
      <c r="D25">
        <v>113</v>
      </c>
      <c r="E25">
        <v>123</v>
      </c>
      <c r="F25">
        <v>0.087</v>
      </c>
      <c r="G25" s="31"/>
      <c r="H25" s="31">
        <v>500</v>
      </c>
      <c r="I25" s="31"/>
      <c r="L25" t="s">
        <v>271</v>
      </c>
      <c r="M25">
        <v>113</v>
      </c>
      <c r="N25">
        <v>123</v>
      </c>
      <c r="O25">
        <v>60</v>
      </c>
      <c r="P25">
        <v>0.49</v>
      </c>
      <c r="Q25">
        <v>11</v>
      </c>
      <c r="R25">
        <v>1.5</v>
      </c>
      <c r="S25">
        <v>0.011</v>
      </c>
      <c r="T25">
        <v>0.087</v>
      </c>
      <c r="U25">
        <v>0.182</v>
      </c>
      <c r="V25">
        <v>500</v>
      </c>
      <c r="W25">
        <v>600</v>
      </c>
      <c r="X25">
        <v>625</v>
      </c>
      <c r="Y25">
        <v>0</v>
      </c>
    </row>
    <row r="26" spans="1:25" ht="12.75">
      <c r="A26" s="7">
        <v>104</v>
      </c>
      <c r="B26" s="8">
        <v>23</v>
      </c>
      <c r="C26" s="1" t="s">
        <v>274</v>
      </c>
      <c r="D26" s="34">
        <v>113</v>
      </c>
      <c r="E26" s="34">
        <v>215</v>
      </c>
      <c r="F26" s="34">
        <v>0.075</v>
      </c>
      <c r="G26" s="31"/>
      <c r="H26" s="60">
        <v>500</v>
      </c>
      <c r="I26" s="31"/>
      <c r="L26" t="s">
        <v>274</v>
      </c>
      <c r="M26">
        <v>113</v>
      </c>
      <c r="N26">
        <v>215</v>
      </c>
      <c r="O26">
        <v>52</v>
      </c>
      <c r="P26">
        <v>0.47</v>
      </c>
      <c r="Q26">
        <v>11</v>
      </c>
      <c r="R26">
        <v>1.3</v>
      </c>
      <c r="S26">
        <v>0.01</v>
      </c>
      <c r="T26">
        <v>0.075</v>
      </c>
      <c r="U26">
        <v>0.158</v>
      </c>
      <c r="V26">
        <v>500</v>
      </c>
      <c r="W26">
        <v>600</v>
      </c>
      <c r="X26">
        <v>625</v>
      </c>
      <c r="Y26">
        <v>0</v>
      </c>
    </row>
    <row r="27" spans="1:25" ht="12.75">
      <c r="A27" s="8">
        <v>23</v>
      </c>
      <c r="B27" s="8">
        <v>24</v>
      </c>
      <c r="C27" t="s">
        <v>272</v>
      </c>
      <c r="D27">
        <v>114</v>
      </c>
      <c r="E27">
        <v>116</v>
      </c>
      <c r="F27">
        <v>0.059</v>
      </c>
      <c r="G27" s="31"/>
      <c r="H27" s="31">
        <v>500</v>
      </c>
      <c r="I27" s="31"/>
      <c r="L27" t="s">
        <v>272</v>
      </c>
      <c r="M27">
        <v>114</v>
      </c>
      <c r="N27">
        <v>116</v>
      </c>
      <c r="O27">
        <v>27</v>
      </c>
      <c r="P27">
        <v>0.38</v>
      </c>
      <c r="Q27">
        <v>11</v>
      </c>
      <c r="R27">
        <v>0.7</v>
      </c>
      <c r="S27">
        <v>0.005</v>
      </c>
      <c r="T27">
        <v>0.059</v>
      </c>
      <c r="U27">
        <v>0.082</v>
      </c>
      <c r="V27">
        <v>500</v>
      </c>
      <c r="W27">
        <v>600</v>
      </c>
      <c r="X27">
        <v>625</v>
      </c>
      <c r="Y27">
        <v>0</v>
      </c>
    </row>
    <row r="28" spans="1:25" ht="12.75">
      <c r="A28" s="8">
        <v>24</v>
      </c>
      <c r="B28" s="8">
        <v>25</v>
      </c>
      <c r="C28" t="s">
        <v>273</v>
      </c>
      <c r="D28">
        <v>115</v>
      </c>
      <c r="E28">
        <v>116</v>
      </c>
      <c r="F28">
        <v>0.017</v>
      </c>
      <c r="G28" s="31"/>
      <c r="H28" s="31">
        <v>500</v>
      </c>
      <c r="I28" s="31"/>
      <c r="L28" t="s">
        <v>273</v>
      </c>
      <c r="M28">
        <v>115</v>
      </c>
      <c r="N28">
        <v>116</v>
      </c>
      <c r="O28">
        <v>12</v>
      </c>
      <c r="P28">
        <v>0.33</v>
      </c>
      <c r="Q28">
        <v>11</v>
      </c>
      <c r="R28">
        <v>0.3</v>
      </c>
      <c r="S28">
        <v>0.002</v>
      </c>
      <c r="T28">
        <v>0.017</v>
      </c>
      <c r="U28">
        <v>0.036</v>
      </c>
      <c r="V28">
        <v>500</v>
      </c>
      <c r="W28">
        <v>600</v>
      </c>
      <c r="X28">
        <v>625</v>
      </c>
      <c r="Y28">
        <v>0</v>
      </c>
    </row>
    <row r="29" spans="1:25" ht="12.75">
      <c r="A29" s="50">
        <v>25</v>
      </c>
      <c r="B29" s="8">
        <v>26</v>
      </c>
      <c r="C29" s="18" t="s">
        <v>275</v>
      </c>
      <c r="D29" s="20">
        <v>115</v>
      </c>
      <c r="E29" s="20">
        <v>121</v>
      </c>
      <c r="F29" s="21">
        <v>0.049</v>
      </c>
      <c r="G29" s="54">
        <v>0.0245</v>
      </c>
      <c r="H29" s="31">
        <v>1000</v>
      </c>
      <c r="I29" s="31"/>
      <c r="L29" t="s">
        <v>275</v>
      </c>
      <c r="M29">
        <v>115</v>
      </c>
      <c r="N29">
        <v>121</v>
      </c>
      <c r="O29">
        <v>34</v>
      </c>
      <c r="P29">
        <v>0.41</v>
      </c>
      <c r="Q29">
        <v>11</v>
      </c>
      <c r="R29">
        <v>0.8</v>
      </c>
      <c r="S29">
        <v>0.006</v>
      </c>
      <c r="T29">
        <v>0.049</v>
      </c>
      <c r="U29">
        <v>0.103</v>
      </c>
      <c r="V29">
        <v>500</v>
      </c>
      <c r="W29">
        <v>600</v>
      </c>
      <c r="X29">
        <v>625</v>
      </c>
      <c r="Y29">
        <v>0</v>
      </c>
    </row>
    <row r="30" spans="1:25" ht="12.75">
      <c r="A30" s="50"/>
      <c r="B30" s="50"/>
      <c r="C30" s="22" t="s">
        <v>279</v>
      </c>
      <c r="D30" s="23">
        <v>115</v>
      </c>
      <c r="E30" s="23">
        <v>121</v>
      </c>
      <c r="F30" s="24">
        <v>0.049</v>
      </c>
      <c r="G30" s="54"/>
      <c r="H30" s="31"/>
      <c r="I30" s="31"/>
      <c r="L30" t="s">
        <v>279</v>
      </c>
      <c r="M30">
        <v>115</v>
      </c>
      <c r="N30">
        <v>121</v>
      </c>
      <c r="O30">
        <v>34</v>
      </c>
      <c r="P30">
        <v>0.41</v>
      </c>
      <c r="Q30">
        <v>11</v>
      </c>
      <c r="R30">
        <v>0.8</v>
      </c>
      <c r="S30">
        <v>0.006</v>
      </c>
      <c r="T30">
        <v>0.049</v>
      </c>
      <c r="U30">
        <v>0.103</v>
      </c>
      <c r="V30">
        <v>500</v>
      </c>
      <c r="W30">
        <v>600</v>
      </c>
      <c r="X30">
        <v>625</v>
      </c>
      <c r="Y30">
        <v>0</v>
      </c>
    </row>
    <row r="31" spans="1:25" ht="12.75">
      <c r="A31" s="8">
        <v>26</v>
      </c>
      <c r="B31" s="8">
        <v>27</v>
      </c>
      <c r="C31" t="s">
        <v>276</v>
      </c>
      <c r="D31">
        <v>115</v>
      </c>
      <c r="E31">
        <v>124</v>
      </c>
      <c r="F31">
        <v>0.052</v>
      </c>
      <c r="G31" s="31"/>
      <c r="H31" s="31">
        <v>500</v>
      </c>
      <c r="I31" s="31"/>
      <c r="L31" t="s">
        <v>276</v>
      </c>
      <c r="M31">
        <v>115</v>
      </c>
      <c r="N31">
        <v>124</v>
      </c>
      <c r="O31">
        <v>36</v>
      </c>
      <c r="P31">
        <v>0.41</v>
      </c>
      <c r="Q31">
        <v>11</v>
      </c>
      <c r="R31">
        <v>0.9</v>
      </c>
      <c r="S31">
        <v>0.007</v>
      </c>
      <c r="T31">
        <v>0.052</v>
      </c>
      <c r="U31">
        <v>0.109</v>
      </c>
      <c r="V31">
        <v>500</v>
      </c>
      <c r="W31">
        <v>600</v>
      </c>
      <c r="X31">
        <v>625</v>
      </c>
      <c r="Y31">
        <v>0</v>
      </c>
    </row>
    <row r="32" spans="1:25" ht="12.75">
      <c r="A32" s="8">
        <v>27</v>
      </c>
      <c r="B32" s="8">
        <v>28</v>
      </c>
      <c r="C32" t="s">
        <v>277</v>
      </c>
      <c r="D32">
        <v>116</v>
      </c>
      <c r="E32">
        <v>117</v>
      </c>
      <c r="F32">
        <v>0.026</v>
      </c>
      <c r="G32" s="31"/>
      <c r="H32" s="31">
        <v>500</v>
      </c>
      <c r="I32" s="31"/>
      <c r="L32" t="s">
        <v>277</v>
      </c>
      <c r="M32">
        <v>116</v>
      </c>
      <c r="N32">
        <v>117</v>
      </c>
      <c r="O32">
        <v>18</v>
      </c>
      <c r="P32">
        <v>0.35</v>
      </c>
      <c r="Q32">
        <v>11</v>
      </c>
      <c r="R32">
        <v>0.4</v>
      </c>
      <c r="S32">
        <v>0.003</v>
      </c>
      <c r="T32">
        <v>0.026</v>
      </c>
      <c r="U32">
        <v>0.055</v>
      </c>
      <c r="V32">
        <v>500</v>
      </c>
      <c r="W32">
        <v>600</v>
      </c>
      <c r="X32">
        <v>625</v>
      </c>
      <c r="Y32">
        <v>0</v>
      </c>
    </row>
    <row r="33" spans="1:25" ht="12.75">
      <c r="A33" s="8">
        <v>28</v>
      </c>
      <c r="B33" s="8">
        <v>29</v>
      </c>
      <c r="C33" t="s">
        <v>278</v>
      </c>
      <c r="D33">
        <v>116</v>
      </c>
      <c r="E33">
        <v>119</v>
      </c>
      <c r="F33">
        <v>0.023</v>
      </c>
      <c r="G33" s="31"/>
      <c r="H33" s="31">
        <v>500</v>
      </c>
      <c r="I33" s="31"/>
      <c r="L33" t="s">
        <v>278</v>
      </c>
      <c r="M33">
        <v>116</v>
      </c>
      <c r="N33">
        <v>119</v>
      </c>
      <c r="O33">
        <v>16</v>
      </c>
      <c r="P33">
        <v>0.34</v>
      </c>
      <c r="Q33">
        <v>11</v>
      </c>
      <c r="R33">
        <v>0.4</v>
      </c>
      <c r="S33">
        <v>0.003</v>
      </c>
      <c r="T33">
        <v>0.023</v>
      </c>
      <c r="U33">
        <v>0.049</v>
      </c>
      <c r="V33">
        <v>500</v>
      </c>
      <c r="W33">
        <v>600</v>
      </c>
      <c r="X33">
        <v>625</v>
      </c>
      <c r="Y33">
        <v>0</v>
      </c>
    </row>
    <row r="34" spans="1:25" ht="12.75">
      <c r="A34" s="8">
        <v>29</v>
      </c>
      <c r="B34" s="8">
        <v>30</v>
      </c>
      <c r="C34" t="s">
        <v>280</v>
      </c>
      <c r="D34">
        <v>117</v>
      </c>
      <c r="E34">
        <v>118</v>
      </c>
      <c r="F34">
        <v>0.014</v>
      </c>
      <c r="G34" s="31"/>
      <c r="H34" s="31">
        <v>500</v>
      </c>
      <c r="I34" s="31"/>
      <c r="L34" t="s">
        <v>280</v>
      </c>
      <c r="M34">
        <v>117</v>
      </c>
      <c r="N34">
        <v>118</v>
      </c>
      <c r="O34">
        <v>10</v>
      </c>
      <c r="P34">
        <v>0.32</v>
      </c>
      <c r="Q34">
        <v>11</v>
      </c>
      <c r="R34">
        <v>0.2</v>
      </c>
      <c r="S34">
        <v>0.002</v>
      </c>
      <c r="T34">
        <v>0.014</v>
      </c>
      <c r="U34">
        <v>0.03</v>
      </c>
      <c r="V34">
        <v>500</v>
      </c>
      <c r="W34">
        <v>600</v>
      </c>
      <c r="X34">
        <v>625</v>
      </c>
      <c r="Y34">
        <v>0</v>
      </c>
    </row>
    <row r="35" spans="1:25" ht="12.75">
      <c r="A35" s="8">
        <v>30</v>
      </c>
      <c r="B35" s="8">
        <v>31</v>
      </c>
      <c r="C35" t="s">
        <v>281</v>
      </c>
      <c r="D35">
        <v>117</v>
      </c>
      <c r="E35">
        <v>122</v>
      </c>
      <c r="F35">
        <v>0.105</v>
      </c>
      <c r="G35" s="31"/>
      <c r="H35" s="31">
        <v>500</v>
      </c>
      <c r="I35" s="31"/>
      <c r="L35" t="s">
        <v>281</v>
      </c>
      <c r="M35">
        <v>117</v>
      </c>
      <c r="N35">
        <v>122</v>
      </c>
      <c r="O35">
        <v>73</v>
      </c>
      <c r="P35">
        <v>0.54</v>
      </c>
      <c r="Q35">
        <v>11</v>
      </c>
      <c r="R35">
        <v>1.8</v>
      </c>
      <c r="S35">
        <v>0.014</v>
      </c>
      <c r="T35">
        <v>0.105</v>
      </c>
      <c r="U35">
        <v>0.221</v>
      </c>
      <c r="V35">
        <v>500</v>
      </c>
      <c r="W35">
        <v>600</v>
      </c>
      <c r="X35">
        <v>625</v>
      </c>
      <c r="Y35">
        <v>0</v>
      </c>
    </row>
    <row r="36" spans="1:25" ht="12.75">
      <c r="A36" s="50">
        <v>31</v>
      </c>
      <c r="B36" s="8">
        <v>32</v>
      </c>
      <c r="C36" s="18" t="s">
        <v>282</v>
      </c>
      <c r="D36" s="20">
        <v>118</v>
      </c>
      <c r="E36" s="20">
        <v>121</v>
      </c>
      <c r="F36" s="21">
        <v>0.026</v>
      </c>
      <c r="G36" s="25">
        <v>0.013</v>
      </c>
      <c r="H36" s="54">
        <v>1000</v>
      </c>
      <c r="I36" s="31"/>
      <c r="L36" t="s">
        <v>282</v>
      </c>
      <c r="M36">
        <v>118</v>
      </c>
      <c r="N36">
        <v>121</v>
      </c>
      <c r="O36">
        <v>18</v>
      </c>
      <c r="P36">
        <v>0.35</v>
      </c>
      <c r="Q36">
        <v>11</v>
      </c>
      <c r="R36">
        <v>0.4</v>
      </c>
      <c r="S36">
        <v>0.003</v>
      </c>
      <c r="T36">
        <v>0.026</v>
      </c>
      <c r="U36">
        <v>0.055</v>
      </c>
      <c r="V36">
        <v>500</v>
      </c>
      <c r="W36">
        <v>600</v>
      </c>
      <c r="X36">
        <v>625</v>
      </c>
      <c r="Y36">
        <v>0</v>
      </c>
    </row>
    <row r="37" spans="1:25" ht="12.75">
      <c r="A37" s="50"/>
      <c r="B37" s="50"/>
      <c r="C37" s="22" t="s">
        <v>286</v>
      </c>
      <c r="D37" s="23">
        <v>118</v>
      </c>
      <c r="E37" s="23">
        <v>121</v>
      </c>
      <c r="F37" s="24">
        <v>0.026</v>
      </c>
      <c r="G37" s="31"/>
      <c r="H37" s="25"/>
      <c r="I37" s="31"/>
      <c r="L37" t="s">
        <v>286</v>
      </c>
      <c r="M37">
        <v>118</v>
      </c>
      <c r="N37">
        <v>121</v>
      </c>
      <c r="O37">
        <v>18</v>
      </c>
      <c r="P37">
        <v>0.35</v>
      </c>
      <c r="Q37">
        <v>11</v>
      </c>
      <c r="R37">
        <v>0.4</v>
      </c>
      <c r="S37">
        <v>0.003</v>
      </c>
      <c r="T37">
        <v>0.026</v>
      </c>
      <c r="U37">
        <v>0.055</v>
      </c>
      <c r="V37">
        <v>500</v>
      </c>
      <c r="W37">
        <v>600</v>
      </c>
      <c r="X37">
        <v>625</v>
      </c>
      <c r="Y37">
        <v>0</v>
      </c>
    </row>
    <row r="38" spans="1:25" ht="12.75">
      <c r="A38" s="50">
        <v>32</v>
      </c>
      <c r="B38" s="50">
        <v>33</v>
      </c>
      <c r="C38" s="18" t="s">
        <v>283</v>
      </c>
      <c r="D38" s="20">
        <v>119</v>
      </c>
      <c r="E38" s="20">
        <v>120</v>
      </c>
      <c r="F38" s="21">
        <v>0.04</v>
      </c>
      <c r="G38" s="25">
        <v>0.02</v>
      </c>
      <c r="H38" s="54">
        <v>1000</v>
      </c>
      <c r="I38" s="31"/>
      <c r="L38" t="s">
        <v>283</v>
      </c>
      <c r="M38">
        <v>119</v>
      </c>
      <c r="N38">
        <v>120</v>
      </c>
      <c r="O38">
        <v>27.5</v>
      </c>
      <c r="P38">
        <v>0.38</v>
      </c>
      <c r="Q38">
        <v>11</v>
      </c>
      <c r="R38">
        <v>0.7</v>
      </c>
      <c r="S38">
        <v>0.005</v>
      </c>
      <c r="T38">
        <v>0.04</v>
      </c>
      <c r="U38">
        <v>0.083</v>
      </c>
      <c r="V38">
        <v>500</v>
      </c>
      <c r="W38">
        <v>600</v>
      </c>
      <c r="X38">
        <v>625</v>
      </c>
      <c r="Y38">
        <v>0</v>
      </c>
    </row>
    <row r="39" spans="1:25" ht="12.75">
      <c r="A39" s="50"/>
      <c r="B39" s="50"/>
      <c r="C39" s="22" t="s">
        <v>287</v>
      </c>
      <c r="D39" s="23">
        <v>119</v>
      </c>
      <c r="E39" s="23">
        <v>120</v>
      </c>
      <c r="F39" s="24">
        <v>0.04</v>
      </c>
      <c r="G39" s="31"/>
      <c r="H39" s="31"/>
      <c r="I39" s="31"/>
      <c r="L39" t="s">
        <v>287</v>
      </c>
      <c r="M39">
        <v>119</v>
      </c>
      <c r="N39">
        <v>120</v>
      </c>
      <c r="O39">
        <v>27.5</v>
      </c>
      <c r="P39">
        <v>0.38</v>
      </c>
      <c r="Q39">
        <v>11</v>
      </c>
      <c r="R39">
        <v>0.7</v>
      </c>
      <c r="S39">
        <v>0.005</v>
      </c>
      <c r="T39">
        <v>0.04</v>
      </c>
      <c r="U39">
        <v>0.083</v>
      </c>
      <c r="V39">
        <v>500</v>
      </c>
      <c r="W39">
        <v>600</v>
      </c>
      <c r="X39">
        <v>625</v>
      </c>
      <c r="Y39">
        <v>0</v>
      </c>
    </row>
    <row r="40" spans="1:25" ht="12.75">
      <c r="A40" s="50">
        <v>33</v>
      </c>
      <c r="B40" s="50">
        <v>34</v>
      </c>
      <c r="C40" s="18" t="s">
        <v>284</v>
      </c>
      <c r="D40" s="20">
        <v>120</v>
      </c>
      <c r="E40" s="20">
        <v>123</v>
      </c>
      <c r="F40" s="21">
        <v>0.022</v>
      </c>
      <c r="G40" s="25">
        <v>0.011</v>
      </c>
      <c r="H40" s="54">
        <v>1000</v>
      </c>
      <c r="I40" s="31"/>
      <c r="L40" t="s">
        <v>284</v>
      </c>
      <c r="M40">
        <v>120</v>
      </c>
      <c r="N40">
        <v>123</v>
      </c>
      <c r="O40">
        <v>15</v>
      </c>
      <c r="P40">
        <v>0.34</v>
      </c>
      <c r="Q40">
        <v>11</v>
      </c>
      <c r="R40">
        <v>0.4</v>
      </c>
      <c r="S40">
        <v>0.003</v>
      </c>
      <c r="T40">
        <v>0.022</v>
      </c>
      <c r="U40">
        <v>0.046</v>
      </c>
      <c r="V40">
        <v>500</v>
      </c>
      <c r="W40">
        <v>600</v>
      </c>
      <c r="X40">
        <v>625</v>
      </c>
      <c r="Y40">
        <v>0</v>
      </c>
    </row>
    <row r="41" spans="1:25" ht="12.75">
      <c r="A41" s="50"/>
      <c r="B41" s="50"/>
      <c r="C41" s="22" t="s">
        <v>288</v>
      </c>
      <c r="D41" s="23">
        <v>120</v>
      </c>
      <c r="E41" s="23">
        <v>123</v>
      </c>
      <c r="F41" s="24">
        <v>0.022</v>
      </c>
      <c r="G41" s="31"/>
      <c r="H41" s="31"/>
      <c r="I41" s="31"/>
      <c r="L41" t="s">
        <v>288</v>
      </c>
      <c r="M41">
        <v>120</v>
      </c>
      <c r="N41">
        <v>123</v>
      </c>
      <c r="O41">
        <v>15</v>
      </c>
      <c r="P41">
        <v>0.34</v>
      </c>
      <c r="Q41">
        <v>11</v>
      </c>
      <c r="R41">
        <v>0.4</v>
      </c>
      <c r="S41">
        <v>0.003</v>
      </c>
      <c r="T41">
        <v>0.022</v>
      </c>
      <c r="U41">
        <v>0.046</v>
      </c>
      <c r="V41">
        <v>500</v>
      </c>
      <c r="W41">
        <v>600</v>
      </c>
      <c r="X41">
        <v>625</v>
      </c>
      <c r="Y41">
        <v>0</v>
      </c>
    </row>
    <row r="42" spans="1:25" ht="12.75">
      <c r="A42" s="8">
        <v>34</v>
      </c>
      <c r="B42" s="8">
        <v>35</v>
      </c>
      <c r="C42" t="s">
        <v>285</v>
      </c>
      <c r="D42">
        <v>121</v>
      </c>
      <c r="E42">
        <v>122</v>
      </c>
      <c r="F42">
        <v>0.068</v>
      </c>
      <c r="G42" s="31"/>
      <c r="H42" s="31">
        <v>500</v>
      </c>
      <c r="I42" s="31"/>
      <c r="L42" t="s">
        <v>285</v>
      </c>
      <c r="M42">
        <v>121</v>
      </c>
      <c r="N42">
        <v>122</v>
      </c>
      <c r="O42">
        <v>47</v>
      </c>
      <c r="P42">
        <v>0.45</v>
      </c>
      <c r="Q42">
        <v>11</v>
      </c>
      <c r="R42">
        <v>1.2</v>
      </c>
      <c r="S42">
        <v>0.009</v>
      </c>
      <c r="T42">
        <v>0.068</v>
      </c>
      <c r="U42">
        <v>0.142</v>
      </c>
      <c r="V42">
        <v>500</v>
      </c>
      <c r="W42">
        <v>600</v>
      </c>
      <c r="X42">
        <v>625</v>
      </c>
      <c r="Y42">
        <v>0</v>
      </c>
    </row>
    <row r="43" spans="1:25" ht="12.75">
      <c r="A43" s="7">
        <v>106</v>
      </c>
      <c r="B43" s="7">
        <v>37</v>
      </c>
      <c r="C43" s="1" t="s">
        <v>289</v>
      </c>
      <c r="D43" s="34">
        <v>123</v>
      </c>
      <c r="E43" s="34">
        <v>217</v>
      </c>
      <c r="F43" s="34">
        <v>0.074</v>
      </c>
      <c r="G43" s="31"/>
      <c r="H43" s="60">
        <v>500</v>
      </c>
      <c r="I43" s="31"/>
      <c r="L43" t="s">
        <v>289</v>
      </c>
      <c r="M43">
        <v>123</v>
      </c>
      <c r="N43">
        <v>217</v>
      </c>
      <c r="O43">
        <v>51</v>
      </c>
      <c r="P43">
        <v>0.46</v>
      </c>
      <c r="Q43">
        <v>11</v>
      </c>
      <c r="R43">
        <v>1.3</v>
      </c>
      <c r="S43">
        <v>0.01</v>
      </c>
      <c r="T43">
        <v>0.074</v>
      </c>
      <c r="U43">
        <v>0.155</v>
      </c>
      <c r="V43">
        <v>500</v>
      </c>
      <c r="W43">
        <v>600</v>
      </c>
      <c r="X43">
        <v>625</v>
      </c>
      <c r="Y43">
        <v>0</v>
      </c>
    </row>
    <row r="44" spans="1:8" ht="12.75">
      <c r="A44" s="8">
        <v>35</v>
      </c>
      <c r="B44" s="8">
        <v>38</v>
      </c>
      <c r="C44" t="s">
        <v>311</v>
      </c>
      <c r="D44">
        <v>201</v>
      </c>
      <c r="E44">
        <v>202</v>
      </c>
      <c r="F44">
        <v>0.014</v>
      </c>
      <c r="H44" s="31">
        <v>175</v>
      </c>
    </row>
    <row r="45" spans="1:8" ht="12.75">
      <c r="A45" s="8">
        <v>36</v>
      </c>
      <c r="B45" s="8">
        <v>39</v>
      </c>
      <c r="C45" t="s">
        <v>312</v>
      </c>
      <c r="D45">
        <v>201</v>
      </c>
      <c r="E45">
        <v>203</v>
      </c>
      <c r="F45">
        <v>0.211</v>
      </c>
      <c r="H45" s="31">
        <v>175</v>
      </c>
    </row>
    <row r="46" spans="1:8" ht="12.75">
      <c r="A46" s="8">
        <v>37</v>
      </c>
      <c r="B46" s="8">
        <v>40</v>
      </c>
      <c r="C46" t="s">
        <v>313</v>
      </c>
      <c r="D46">
        <v>201</v>
      </c>
      <c r="E46">
        <v>205</v>
      </c>
      <c r="F46">
        <v>0.085</v>
      </c>
      <c r="H46" s="31">
        <v>175</v>
      </c>
    </row>
    <row r="47" spans="1:8" ht="12.75">
      <c r="A47" s="8">
        <v>38</v>
      </c>
      <c r="B47" s="8">
        <v>41</v>
      </c>
      <c r="C47" t="s">
        <v>314</v>
      </c>
      <c r="D47">
        <v>202</v>
      </c>
      <c r="E47">
        <v>204</v>
      </c>
      <c r="F47">
        <v>0.127</v>
      </c>
      <c r="H47" s="31">
        <v>175</v>
      </c>
    </row>
    <row r="48" spans="1:8" ht="12.75">
      <c r="A48" s="8">
        <v>39</v>
      </c>
      <c r="B48" s="8">
        <v>42</v>
      </c>
      <c r="C48" t="s">
        <v>315</v>
      </c>
      <c r="D48">
        <v>202</v>
      </c>
      <c r="E48">
        <v>206</v>
      </c>
      <c r="F48">
        <v>0.192</v>
      </c>
      <c r="H48" s="31">
        <v>175</v>
      </c>
    </row>
    <row r="49" spans="1:8" ht="12.75">
      <c r="A49" s="8">
        <v>40</v>
      </c>
      <c r="B49" s="8">
        <v>43</v>
      </c>
      <c r="C49" t="s">
        <v>316</v>
      </c>
      <c r="D49">
        <v>203</v>
      </c>
      <c r="E49">
        <v>209</v>
      </c>
      <c r="F49">
        <v>0.119</v>
      </c>
      <c r="H49" s="31">
        <v>175</v>
      </c>
    </row>
    <row r="50" spans="1:8" ht="12.75">
      <c r="A50" s="8">
        <v>41</v>
      </c>
      <c r="B50" s="8">
        <v>44</v>
      </c>
      <c r="C50" t="s">
        <v>317</v>
      </c>
      <c r="D50">
        <v>203</v>
      </c>
      <c r="E50">
        <v>224</v>
      </c>
      <c r="F50">
        <v>0.084</v>
      </c>
      <c r="H50" s="60">
        <v>400</v>
      </c>
    </row>
    <row r="51" spans="1:8" ht="12.75">
      <c r="A51" s="8">
        <v>42</v>
      </c>
      <c r="B51" s="8">
        <v>45</v>
      </c>
      <c r="C51" t="s">
        <v>318</v>
      </c>
      <c r="D51">
        <v>204</v>
      </c>
      <c r="E51">
        <v>209</v>
      </c>
      <c r="F51">
        <v>0.104</v>
      </c>
      <c r="H51" s="31">
        <v>175</v>
      </c>
    </row>
    <row r="52" spans="1:8" ht="12.75">
      <c r="A52" s="8">
        <v>43</v>
      </c>
      <c r="B52" s="8">
        <v>46</v>
      </c>
      <c r="C52" t="s">
        <v>319</v>
      </c>
      <c r="D52">
        <v>205</v>
      </c>
      <c r="E52">
        <v>210</v>
      </c>
      <c r="F52">
        <v>0.088</v>
      </c>
      <c r="H52" s="31">
        <v>175</v>
      </c>
    </row>
    <row r="53" spans="1:8" ht="12.75">
      <c r="A53" s="8">
        <v>44</v>
      </c>
      <c r="B53" s="8">
        <v>47</v>
      </c>
      <c r="C53" t="s">
        <v>320</v>
      </c>
      <c r="D53">
        <v>206</v>
      </c>
      <c r="E53">
        <v>210</v>
      </c>
      <c r="F53">
        <v>0.061</v>
      </c>
      <c r="H53" s="31">
        <v>175</v>
      </c>
    </row>
    <row r="54" spans="1:8" ht="12.75">
      <c r="A54" s="8">
        <v>45</v>
      </c>
      <c r="B54" s="8">
        <v>48</v>
      </c>
      <c r="C54" t="s">
        <v>321</v>
      </c>
      <c r="D54">
        <v>207</v>
      </c>
      <c r="E54">
        <v>208</v>
      </c>
      <c r="F54">
        <v>0.061</v>
      </c>
      <c r="H54" s="31">
        <v>175</v>
      </c>
    </row>
    <row r="55" spans="1:8" ht="12.75">
      <c r="A55" s="8">
        <v>46</v>
      </c>
      <c r="B55" s="8">
        <v>49</v>
      </c>
      <c r="C55" t="s">
        <v>322</v>
      </c>
      <c r="D55">
        <v>208</v>
      </c>
      <c r="E55">
        <v>209</v>
      </c>
      <c r="F55">
        <v>0.165</v>
      </c>
      <c r="H55" s="60">
        <v>175</v>
      </c>
    </row>
    <row r="56" spans="1:8" ht="12.75">
      <c r="A56" s="8">
        <v>47</v>
      </c>
      <c r="B56" s="8">
        <v>50</v>
      </c>
      <c r="C56" t="s">
        <v>323</v>
      </c>
      <c r="D56">
        <v>208</v>
      </c>
      <c r="E56">
        <v>210</v>
      </c>
      <c r="F56">
        <v>0.165</v>
      </c>
      <c r="H56" s="31">
        <v>175</v>
      </c>
    </row>
    <row r="57" spans="1:8" ht="12.75">
      <c r="A57" s="8">
        <v>48</v>
      </c>
      <c r="B57" s="8">
        <v>51</v>
      </c>
      <c r="C57" t="s">
        <v>324</v>
      </c>
      <c r="D57">
        <v>209</v>
      </c>
      <c r="E57">
        <v>211</v>
      </c>
      <c r="F57">
        <v>0.084</v>
      </c>
      <c r="H57" s="31">
        <v>400</v>
      </c>
    </row>
    <row r="58" spans="1:8" ht="12.75">
      <c r="A58" s="8">
        <v>49</v>
      </c>
      <c r="B58" s="8">
        <v>52</v>
      </c>
      <c r="C58" t="s">
        <v>325</v>
      </c>
      <c r="D58">
        <v>209</v>
      </c>
      <c r="E58">
        <v>212</v>
      </c>
      <c r="F58">
        <v>0.084</v>
      </c>
      <c r="H58" s="31">
        <v>400</v>
      </c>
    </row>
    <row r="59" spans="1:8" ht="12.75">
      <c r="A59" s="8">
        <v>50</v>
      </c>
      <c r="B59" s="8">
        <v>53</v>
      </c>
      <c r="C59" t="s">
        <v>326</v>
      </c>
      <c r="D59">
        <v>210</v>
      </c>
      <c r="E59">
        <v>211</v>
      </c>
      <c r="F59">
        <v>0.084</v>
      </c>
      <c r="H59" s="31">
        <v>400</v>
      </c>
    </row>
    <row r="60" spans="1:8" ht="12.75">
      <c r="A60" s="8">
        <v>51</v>
      </c>
      <c r="B60" s="8">
        <v>54</v>
      </c>
      <c r="C60" t="s">
        <v>327</v>
      </c>
      <c r="D60">
        <v>210</v>
      </c>
      <c r="E60">
        <v>212</v>
      </c>
      <c r="F60">
        <v>0.084</v>
      </c>
      <c r="H60" s="31">
        <v>400</v>
      </c>
    </row>
    <row r="61" spans="1:8" ht="12.75">
      <c r="A61" s="8">
        <v>52</v>
      </c>
      <c r="B61" s="8">
        <v>55</v>
      </c>
      <c r="C61" t="s">
        <v>328</v>
      </c>
      <c r="D61">
        <v>211</v>
      </c>
      <c r="E61">
        <v>213</v>
      </c>
      <c r="F61">
        <v>0.048</v>
      </c>
      <c r="H61" s="60">
        <v>500</v>
      </c>
    </row>
    <row r="62" spans="1:8" ht="12.75">
      <c r="A62" s="8">
        <v>53</v>
      </c>
      <c r="B62" s="8">
        <v>56</v>
      </c>
      <c r="C62" t="s">
        <v>329</v>
      </c>
      <c r="D62">
        <v>211</v>
      </c>
      <c r="E62">
        <v>214</v>
      </c>
      <c r="F62">
        <v>0.042</v>
      </c>
      <c r="H62" s="60">
        <v>500</v>
      </c>
    </row>
    <row r="63" spans="1:8" ht="12.75">
      <c r="A63" s="8">
        <v>54</v>
      </c>
      <c r="B63" s="8">
        <v>57</v>
      </c>
      <c r="C63" t="s">
        <v>330</v>
      </c>
      <c r="D63">
        <v>212</v>
      </c>
      <c r="E63">
        <v>213</v>
      </c>
      <c r="F63">
        <v>0.048</v>
      </c>
      <c r="H63" s="60">
        <v>500</v>
      </c>
    </row>
    <row r="64" spans="1:8" ht="12.75">
      <c r="A64" s="8">
        <v>55</v>
      </c>
      <c r="B64" s="8">
        <v>58</v>
      </c>
      <c r="C64" t="s">
        <v>331</v>
      </c>
      <c r="D64">
        <v>212</v>
      </c>
      <c r="E64">
        <v>223</v>
      </c>
      <c r="F64">
        <v>0.097</v>
      </c>
      <c r="H64" s="60">
        <v>500</v>
      </c>
    </row>
    <row r="65" spans="1:8" ht="12.75">
      <c r="A65" s="8">
        <v>56</v>
      </c>
      <c r="B65" s="8">
        <v>59</v>
      </c>
      <c r="C65" t="s">
        <v>332</v>
      </c>
      <c r="D65">
        <v>213</v>
      </c>
      <c r="E65">
        <v>223</v>
      </c>
      <c r="F65">
        <v>0.087</v>
      </c>
      <c r="H65" s="60">
        <v>500</v>
      </c>
    </row>
    <row r="66" spans="1:8" ht="12.75">
      <c r="A66" s="8">
        <v>57</v>
      </c>
      <c r="B66" s="8">
        <v>60</v>
      </c>
      <c r="C66" t="s">
        <v>333</v>
      </c>
      <c r="D66">
        <v>214</v>
      </c>
      <c r="E66">
        <v>216</v>
      </c>
      <c r="F66">
        <v>0.059</v>
      </c>
      <c r="H66" s="60">
        <v>500</v>
      </c>
    </row>
    <row r="67" spans="1:8" ht="12.75">
      <c r="A67" s="8">
        <v>58</v>
      </c>
      <c r="B67" s="8">
        <v>61</v>
      </c>
      <c r="C67" t="s">
        <v>334</v>
      </c>
      <c r="D67">
        <v>215</v>
      </c>
      <c r="E67">
        <v>216</v>
      </c>
      <c r="F67">
        <v>0.017</v>
      </c>
      <c r="H67" s="60">
        <v>500</v>
      </c>
    </row>
    <row r="68" spans="1:8" ht="12.75">
      <c r="A68" s="50">
        <v>59</v>
      </c>
      <c r="B68" s="50">
        <v>62</v>
      </c>
      <c r="C68" s="18" t="s">
        <v>335</v>
      </c>
      <c r="D68" s="20">
        <v>215</v>
      </c>
      <c r="E68" s="20">
        <v>221</v>
      </c>
      <c r="F68" s="21">
        <v>0.049</v>
      </c>
      <c r="G68" s="19">
        <v>0.0245</v>
      </c>
      <c r="H68" s="25">
        <v>1000</v>
      </c>
    </row>
    <row r="69" spans="1:8" ht="12.75">
      <c r="A69" s="50"/>
      <c r="B69" s="50"/>
      <c r="C69" s="22" t="s">
        <v>336</v>
      </c>
      <c r="D69" s="23">
        <v>215</v>
      </c>
      <c r="E69" s="23">
        <v>221</v>
      </c>
      <c r="F69" s="24">
        <v>0.049</v>
      </c>
      <c r="G69" s="19"/>
      <c r="H69" s="60"/>
    </row>
    <row r="70" spans="1:8" ht="12.75">
      <c r="A70" s="8">
        <v>60</v>
      </c>
      <c r="B70" s="8">
        <v>63</v>
      </c>
      <c r="C70" t="s">
        <v>337</v>
      </c>
      <c r="D70">
        <v>215</v>
      </c>
      <c r="E70">
        <v>224</v>
      </c>
      <c r="F70">
        <v>0.052</v>
      </c>
      <c r="H70" s="60">
        <v>500</v>
      </c>
    </row>
    <row r="71" spans="1:8" ht="12.75">
      <c r="A71" s="8">
        <v>61</v>
      </c>
      <c r="B71" s="8">
        <v>64</v>
      </c>
      <c r="C71" t="s">
        <v>338</v>
      </c>
      <c r="D71">
        <v>216</v>
      </c>
      <c r="E71">
        <v>217</v>
      </c>
      <c r="F71">
        <v>0.026</v>
      </c>
      <c r="H71" s="60">
        <v>500</v>
      </c>
    </row>
    <row r="72" spans="1:8" ht="12.75">
      <c r="A72" s="8">
        <v>62</v>
      </c>
      <c r="B72" s="8">
        <v>65</v>
      </c>
      <c r="C72" t="s">
        <v>339</v>
      </c>
      <c r="D72">
        <v>216</v>
      </c>
      <c r="E72">
        <v>219</v>
      </c>
      <c r="F72">
        <v>0.023</v>
      </c>
      <c r="H72" s="60">
        <v>500</v>
      </c>
    </row>
    <row r="73" spans="1:8" ht="12.75">
      <c r="A73" s="8">
        <v>63</v>
      </c>
      <c r="B73" s="8">
        <v>66</v>
      </c>
      <c r="C73" t="s">
        <v>340</v>
      </c>
      <c r="D73">
        <v>217</v>
      </c>
      <c r="E73">
        <v>218</v>
      </c>
      <c r="F73">
        <v>0.014</v>
      </c>
      <c r="H73" s="60">
        <v>500</v>
      </c>
    </row>
    <row r="74" spans="1:8" ht="12.75">
      <c r="A74" s="8">
        <v>64</v>
      </c>
      <c r="B74" s="8">
        <v>67</v>
      </c>
      <c r="C74" t="s">
        <v>341</v>
      </c>
      <c r="D74">
        <v>217</v>
      </c>
      <c r="E74">
        <v>222</v>
      </c>
      <c r="F74">
        <v>0.105</v>
      </c>
      <c r="H74" s="60">
        <v>500</v>
      </c>
    </row>
    <row r="75" spans="1:8" ht="12.75">
      <c r="A75" s="50">
        <v>65</v>
      </c>
      <c r="B75" s="8">
        <v>68</v>
      </c>
      <c r="C75" s="18" t="s">
        <v>342</v>
      </c>
      <c r="D75" s="20">
        <v>218</v>
      </c>
      <c r="E75" s="20">
        <v>221</v>
      </c>
      <c r="F75" s="21">
        <v>0.026</v>
      </c>
      <c r="G75" s="25">
        <v>0.013</v>
      </c>
      <c r="H75" s="25">
        <v>1000</v>
      </c>
    </row>
    <row r="76" spans="1:8" ht="12.75">
      <c r="A76" s="50"/>
      <c r="B76" s="50"/>
      <c r="C76" s="22" t="s">
        <v>343</v>
      </c>
      <c r="D76" s="23">
        <v>218</v>
      </c>
      <c r="E76" s="23">
        <v>221</v>
      </c>
      <c r="F76" s="24">
        <v>0.026</v>
      </c>
      <c r="H76" s="60"/>
    </row>
    <row r="77" spans="1:8" ht="12.75">
      <c r="A77" s="50">
        <v>66</v>
      </c>
      <c r="B77" s="50">
        <v>69</v>
      </c>
      <c r="C77" s="18" t="s">
        <v>344</v>
      </c>
      <c r="D77" s="20">
        <v>219</v>
      </c>
      <c r="E77" s="20">
        <v>220</v>
      </c>
      <c r="F77" s="21">
        <v>0.04</v>
      </c>
      <c r="G77" s="25">
        <v>0.02</v>
      </c>
      <c r="H77" s="25">
        <v>1000</v>
      </c>
    </row>
    <row r="78" spans="1:8" ht="12.75">
      <c r="A78" s="50"/>
      <c r="B78" s="50"/>
      <c r="C78" s="22" t="s">
        <v>345</v>
      </c>
      <c r="D78" s="23">
        <v>219</v>
      </c>
      <c r="E78" s="23">
        <v>220</v>
      </c>
      <c r="F78" s="24">
        <v>0.04</v>
      </c>
      <c r="H78" s="60"/>
    </row>
    <row r="79" spans="1:8" ht="12.75">
      <c r="A79" s="50">
        <v>67</v>
      </c>
      <c r="B79" s="50">
        <v>70</v>
      </c>
      <c r="C79" s="18" t="s">
        <v>346</v>
      </c>
      <c r="D79" s="20">
        <v>220</v>
      </c>
      <c r="E79" s="20">
        <v>223</v>
      </c>
      <c r="F79" s="21">
        <v>0.022</v>
      </c>
      <c r="G79" s="25">
        <v>0.011</v>
      </c>
      <c r="H79" s="25">
        <v>1000</v>
      </c>
    </row>
    <row r="80" spans="1:8" ht="12.75">
      <c r="A80" s="50"/>
      <c r="B80" s="50"/>
      <c r="C80" s="22" t="s">
        <v>347</v>
      </c>
      <c r="D80" s="23">
        <v>220</v>
      </c>
      <c r="E80" s="23">
        <v>223</v>
      </c>
      <c r="F80" s="24">
        <v>0.022</v>
      </c>
      <c r="H80" s="60"/>
    </row>
    <row r="81" spans="1:8" ht="12.75">
      <c r="A81" s="8">
        <v>68</v>
      </c>
      <c r="B81" s="8">
        <v>71</v>
      </c>
      <c r="C81" t="s">
        <v>348</v>
      </c>
      <c r="D81">
        <v>221</v>
      </c>
      <c r="E81">
        <v>222</v>
      </c>
      <c r="F81">
        <v>0.068</v>
      </c>
      <c r="H81" s="60">
        <v>500</v>
      </c>
    </row>
    <row r="82" spans="1:8" ht="12.75">
      <c r="A82" s="8">
        <v>69</v>
      </c>
      <c r="B82" s="8">
        <v>73</v>
      </c>
      <c r="C82" t="s">
        <v>349</v>
      </c>
      <c r="D82">
        <v>301</v>
      </c>
      <c r="E82">
        <v>302</v>
      </c>
      <c r="F82">
        <v>0.014</v>
      </c>
      <c r="H82" s="31">
        <v>175</v>
      </c>
    </row>
    <row r="83" spans="1:8" ht="12.75">
      <c r="A83" s="8">
        <v>70</v>
      </c>
      <c r="B83" s="8">
        <v>74</v>
      </c>
      <c r="C83" t="s">
        <v>350</v>
      </c>
      <c r="D83">
        <v>301</v>
      </c>
      <c r="E83">
        <v>303</v>
      </c>
      <c r="F83">
        <v>0.211</v>
      </c>
      <c r="H83" s="31">
        <v>175</v>
      </c>
    </row>
    <row r="84" spans="1:8" ht="12.75">
      <c r="A84" s="8">
        <v>71</v>
      </c>
      <c r="B84" s="8">
        <v>75</v>
      </c>
      <c r="C84" t="s">
        <v>351</v>
      </c>
      <c r="D84">
        <v>301</v>
      </c>
      <c r="E84">
        <v>305</v>
      </c>
      <c r="F84">
        <v>0.085</v>
      </c>
      <c r="H84" s="31">
        <v>175</v>
      </c>
    </row>
    <row r="85" spans="1:8" ht="12.75">
      <c r="A85" s="8">
        <v>72</v>
      </c>
      <c r="B85" s="8">
        <v>76</v>
      </c>
      <c r="C85" t="s">
        <v>352</v>
      </c>
      <c r="D85">
        <v>302</v>
      </c>
      <c r="E85">
        <v>304</v>
      </c>
      <c r="F85">
        <v>0.127</v>
      </c>
      <c r="H85" s="31">
        <v>175</v>
      </c>
    </row>
    <row r="86" spans="1:8" ht="12.75">
      <c r="A86" s="8">
        <v>73</v>
      </c>
      <c r="B86" s="8">
        <v>77</v>
      </c>
      <c r="C86" t="s">
        <v>353</v>
      </c>
      <c r="D86">
        <v>302</v>
      </c>
      <c r="E86">
        <v>306</v>
      </c>
      <c r="F86">
        <v>0.192</v>
      </c>
      <c r="H86" s="31">
        <v>175</v>
      </c>
    </row>
    <row r="87" spans="1:8" ht="12.75">
      <c r="A87" s="8">
        <v>74</v>
      </c>
      <c r="B87" s="8">
        <v>78</v>
      </c>
      <c r="C87" t="s">
        <v>354</v>
      </c>
      <c r="D87">
        <v>303</v>
      </c>
      <c r="E87">
        <v>309</v>
      </c>
      <c r="F87">
        <v>0.119</v>
      </c>
      <c r="H87" s="31">
        <v>175</v>
      </c>
    </row>
    <row r="88" spans="1:8" ht="12.75">
      <c r="A88" s="8">
        <v>75</v>
      </c>
      <c r="B88" s="8">
        <v>79</v>
      </c>
      <c r="C88" t="s">
        <v>355</v>
      </c>
      <c r="D88">
        <v>303</v>
      </c>
      <c r="E88">
        <v>324</v>
      </c>
      <c r="F88">
        <v>0.084</v>
      </c>
      <c r="H88" s="31">
        <v>400</v>
      </c>
    </row>
    <row r="89" spans="1:8" ht="12.75">
      <c r="A89" s="8">
        <v>76</v>
      </c>
      <c r="B89" s="8">
        <v>80</v>
      </c>
      <c r="C89" t="s">
        <v>356</v>
      </c>
      <c r="D89">
        <v>304</v>
      </c>
      <c r="E89">
        <v>309</v>
      </c>
      <c r="F89">
        <v>0.104</v>
      </c>
      <c r="H89" s="31">
        <v>175</v>
      </c>
    </row>
    <row r="90" spans="1:8" ht="12.75">
      <c r="A90" s="8">
        <v>77</v>
      </c>
      <c r="B90" s="8">
        <v>81</v>
      </c>
      <c r="C90" t="s">
        <v>357</v>
      </c>
      <c r="D90">
        <v>305</v>
      </c>
      <c r="E90">
        <v>310</v>
      </c>
      <c r="F90">
        <v>0.088</v>
      </c>
      <c r="H90" s="31">
        <v>175</v>
      </c>
    </row>
    <row r="91" spans="1:8" ht="12.75">
      <c r="A91" s="8">
        <v>78</v>
      </c>
      <c r="B91" s="8">
        <v>82</v>
      </c>
      <c r="C91" t="s">
        <v>358</v>
      </c>
      <c r="D91">
        <v>306</v>
      </c>
      <c r="E91">
        <v>310</v>
      </c>
      <c r="F91">
        <v>0.061</v>
      </c>
      <c r="H91" s="31">
        <v>175</v>
      </c>
    </row>
    <row r="92" spans="1:8" ht="12.75">
      <c r="A92" s="8">
        <v>79</v>
      </c>
      <c r="B92" s="8">
        <v>83</v>
      </c>
      <c r="C92" t="s">
        <v>359</v>
      </c>
      <c r="D92">
        <v>307</v>
      </c>
      <c r="E92">
        <v>308</v>
      </c>
      <c r="F92">
        <v>0.061</v>
      </c>
      <c r="H92" s="31">
        <v>175</v>
      </c>
    </row>
    <row r="93" spans="1:8" ht="12.75">
      <c r="A93" s="8">
        <v>80</v>
      </c>
      <c r="B93" s="8">
        <v>84</v>
      </c>
      <c r="C93" t="s">
        <v>360</v>
      </c>
      <c r="D93">
        <v>308</v>
      </c>
      <c r="E93">
        <v>309</v>
      </c>
      <c r="F93">
        <v>0.165</v>
      </c>
      <c r="H93" s="60">
        <v>175</v>
      </c>
    </row>
    <row r="94" spans="1:8" ht="12.75">
      <c r="A94" s="8">
        <v>81</v>
      </c>
      <c r="B94" s="8">
        <v>85</v>
      </c>
      <c r="C94" t="s">
        <v>361</v>
      </c>
      <c r="D94">
        <v>308</v>
      </c>
      <c r="E94">
        <v>310</v>
      </c>
      <c r="F94">
        <v>0.165</v>
      </c>
      <c r="H94" s="31">
        <v>175</v>
      </c>
    </row>
    <row r="95" spans="1:8" ht="12.75">
      <c r="A95" s="8">
        <v>82</v>
      </c>
      <c r="B95" s="8">
        <v>86</v>
      </c>
      <c r="C95" t="s">
        <v>362</v>
      </c>
      <c r="D95">
        <v>309</v>
      </c>
      <c r="E95">
        <v>311</v>
      </c>
      <c r="F95">
        <v>0.084</v>
      </c>
      <c r="H95" s="31">
        <v>400</v>
      </c>
    </row>
    <row r="96" spans="1:8" ht="12.75">
      <c r="A96" s="8">
        <v>83</v>
      </c>
      <c r="B96" s="8">
        <v>87</v>
      </c>
      <c r="C96" t="s">
        <v>363</v>
      </c>
      <c r="D96">
        <v>309</v>
      </c>
      <c r="E96">
        <v>312</v>
      </c>
      <c r="F96">
        <v>0.084</v>
      </c>
      <c r="H96" s="31">
        <v>400</v>
      </c>
    </row>
    <row r="97" spans="1:8" ht="12.75">
      <c r="A97" s="8">
        <v>84</v>
      </c>
      <c r="B97" s="8">
        <v>88</v>
      </c>
      <c r="C97" t="s">
        <v>364</v>
      </c>
      <c r="D97">
        <v>310</v>
      </c>
      <c r="E97">
        <v>311</v>
      </c>
      <c r="F97">
        <v>0.084</v>
      </c>
      <c r="H97" s="31">
        <v>400</v>
      </c>
    </row>
    <row r="98" spans="1:8" ht="12.75">
      <c r="A98" s="8">
        <v>85</v>
      </c>
      <c r="B98" s="8">
        <v>89</v>
      </c>
      <c r="C98" t="s">
        <v>365</v>
      </c>
      <c r="D98">
        <v>310</v>
      </c>
      <c r="E98">
        <v>312</v>
      </c>
      <c r="F98">
        <v>0.084</v>
      </c>
      <c r="H98" s="31">
        <v>400</v>
      </c>
    </row>
    <row r="99" spans="1:8" ht="12.75">
      <c r="A99" s="8">
        <v>86</v>
      </c>
      <c r="B99" s="8">
        <v>90</v>
      </c>
      <c r="C99" t="s">
        <v>366</v>
      </c>
      <c r="D99">
        <v>311</v>
      </c>
      <c r="E99">
        <v>313</v>
      </c>
      <c r="F99">
        <v>0.048</v>
      </c>
      <c r="H99" s="60">
        <v>500</v>
      </c>
    </row>
    <row r="100" spans="1:8" ht="12.75">
      <c r="A100" s="8">
        <v>87</v>
      </c>
      <c r="B100" s="8">
        <v>91</v>
      </c>
      <c r="C100" t="s">
        <v>367</v>
      </c>
      <c r="D100">
        <v>311</v>
      </c>
      <c r="E100">
        <v>314</v>
      </c>
      <c r="F100">
        <v>0.042</v>
      </c>
      <c r="H100" s="60">
        <v>500</v>
      </c>
    </row>
    <row r="101" spans="1:8" ht="12.75">
      <c r="A101" s="8">
        <v>88</v>
      </c>
      <c r="B101" s="8">
        <v>92</v>
      </c>
      <c r="C101" t="s">
        <v>368</v>
      </c>
      <c r="D101">
        <v>312</v>
      </c>
      <c r="E101">
        <v>313</v>
      </c>
      <c r="F101">
        <v>0.048</v>
      </c>
      <c r="H101" s="60">
        <v>500</v>
      </c>
    </row>
    <row r="102" spans="1:8" ht="12.75">
      <c r="A102" s="8">
        <v>89</v>
      </c>
      <c r="B102" s="8">
        <v>93</v>
      </c>
      <c r="C102" t="s">
        <v>369</v>
      </c>
      <c r="D102">
        <v>312</v>
      </c>
      <c r="E102">
        <v>323</v>
      </c>
      <c r="F102">
        <v>0.097</v>
      </c>
      <c r="H102" s="60">
        <v>500</v>
      </c>
    </row>
    <row r="103" spans="1:8" ht="12.75">
      <c r="A103" s="8">
        <v>90</v>
      </c>
      <c r="B103" s="8">
        <v>94</v>
      </c>
      <c r="C103" t="s">
        <v>370</v>
      </c>
      <c r="D103">
        <v>313</v>
      </c>
      <c r="E103">
        <v>323</v>
      </c>
      <c r="F103">
        <v>0.087</v>
      </c>
      <c r="H103" s="60">
        <v>500</v>
      </c>
    </row>
    <row r="104" spans="1:8" ht="12.75">
      <c r="A104" s="8">
        <v>91</v>
      </c>
      <c r="B104" s="8">
        <v>95</v>
      </c>
      <c r="C104" t="s">
        <v>371</v>
      </c>
      <c r="D104">
        <v>314</v>
      </c>
      <c r="E104">
        <v>316</v>
      </c>
      <c r="F104">
        <v>0.059</v>
      </c>
      <c r="H104" s="60">
        <v>500</v>
      </c>
    </row>
    <row r="105" spans="1:8" ht="12.75">
      <c r="A105" s="8">
        <v>92</v>
      </c>
      <c r="B105" s="8">
        <v>96</v>
      </c>
      <c r="C105" t="s">
        <v>372</v>
      </c>
      <c r="D105">
        <v>315</v>
      </c>
      <c r="E105">
        <v>316</v>
      </c>
      <c r="F105">
        <v>0.017</v>
      </c>
      <c r="H105" s="60">
        <v>500</v>
      </c>
    </row>
    <row r="106" spans="1:8" ht="12.75">
      <c r="A106" s="50">
        <v>93</v>
      </c>
      <c r="B106" s="8">
        <v>97</v>
      </c>
      <c r="C106" s="18" t="s">
        <v>373</v>
      </c>
      <c r="D106" s="20">
        <v>315</v>
      </c>
      <c r="E106" s="20">
        <v>321</v>
      </c>
      <c r="F106" s="21">
        <v>0.049</v>
      </c>
      <c r="G106" s="19">
        <v>0.0245</v>
      </c>
      <c r="H106" s="25">
        <v>1000</v>
      </c>
    </row>
    <row r="107" spans="1:8" ht="12.75">
      <c r="A107" s="50"/>
      <c r="B107" s="50"/>
      <c r="C107" s="22" t="s">
        <v>374</v>
      </c>
      <c r="D107" s="23">
        <v>315</v>
      </c>
      <c r="E107" s="23">
        <v>321</v>
      </c>
      <c r="F107" s="24">
        <v>0.049</v>
      </c>
      <c r="G107" s="19"/>
      <c r="H107" s="60"/>
    </row>
    <row r="108" spans="1:8" ht="12.75">
      <c r="A108" s="8">
        <v>94</v>
      </c>
      <c r="B108" s="8">
        <v>98</v>
      </c>
      <c r="C108" t="s">
        <v>375</v>
      </c>
      <c r="D108">
        <v>315</v>
      </c>
      <c r="E108">
        <v>324</v>
      </c>
      <c r="F108">
        <v>0.052</v>
      </c>
      <c r="H108" s="60">
        <v>500</v>
      </c>
    </row>
    <row r="109" spans="1:8" ht="12.75">
      <c r="A109" s="8">
        <v>95</v>
      </c>
      <c r="B109" s="8">
        <v>99</v>
      </c>
      <c r="C109" t="s">
        <v>376</v>
      </c>
      <c r="D109">
        <v>316</v>
      </c>
      <c r="E109">
        <v>317</v>
      </c>
      <c r="F109">
        <v>0.026</v>
      </c>
      <c r="H109" s="60">
        <v>500</v>
      </c>
    </row>
    <row r="110" spans="1:8" ht="12.75">
      <c r="A110" s="8">
        <v>96</v>
      </c>
      <c r="B110" s="8">
        <v>100</v>
      </c>
      <c r="C110" t="s">
        <v>377</v>
      </c>
      <c r="D110">
        <v>316</v>
      </c>
      <c r="E110">
        <v>319</v>
      </c>
      <c r="F110">
        <v>0.023</v>
      </c>
      <c r="H110" s="60">
        <v>500</v>
      </c>
    </row>
    <row r="111" spans="1:8" ht="12.75">
      <c r="A111" s="8">
        <v>97</v>
      </c>
      <c r="B111" s="8">
        <v>101</v>
      </c>
      <c r="C111" t="s">
        <v>378</v>
      </c>
      <c r="D111">
        <v>317</v>
      </c>
      <c r="E111">
        <v>318</v>
      </c>
      <c r="F111">
        <v>0.014</v>
      </c>
      <c r="H111" s="60">
        <v>500</v>
      </c>
    </row>
    <row r="112" spans="1:8" ht="12.75">
      <c r="A112" s="8">
        <v>98</v>
      </c>
      <c r="B112" s="8">
        <v>102</v>
      </c>
      <c r="C112" t="s">
        <v>379</v>
      </c>
      <c r="D112">
        <v>317</v>
      </c>
      <c r="E112">
        <v>322</v>
      </c>
      <c r="F112">
        <v>0.105</v>
      </c>
      <c r="H112" s="60">
        <v>500</v>
      </c>
    </row>
    <row r="113" spans="1:8" ht="12.75">
      <c r="A113" s="50">
        <v>99</v>
      </c>
      <c r="B113" s="50">
        <v>103</v>
      </c>
      <c r="C113" s="18" t="s">
        <v>380</v>
      </c>
      <c r="D113" s="20">
        <v>318</v>
      </c>
      <c r="E113" s="20">
        <v>321</v>
      </c>
      <c r="F113" s="21">
        <v>0.026</v>
      </c>
      <c r="G113" s="25">
        <v>0.013</v>
      </c>
      <c r="H113" s="25">
        <v>1000</v>
      </c>
    </row>
    <row r="114" spans="1:8" ht="12.75">
      <c r="A114" s="50"/>
      <c r="B114" s="50"/>
      <c r="C114" s="22" t="s">
        <v>381</v>
      </c>
      <c r="D114" s="23">
        <v>318</v>
      </c>
      <c r="E114" s="23">
        <v>321</v>
      </c>
      <c r="F114" s="24">
        <v>0.026</v>
      </c>
      <c r="H114" s="60"/>
    </row>
    <row r="115" spans="1:8" ht="12.75">
      <c r="A115" s="50">
        <v>100</v>
      </c>
      <c r="B115" s="50">
        <v>104</v>
      </c>
      <c r="C115" s="18" t="s">
        <v>382</v>
      </c>
      <c r="D115" s="20">
        <v>319</v>
      </c>
      <c r="E115" s="20">
        <v>320</v>
      </c>
      <c r="F115" s="21">
        <v>0.04</v>
      </c>
      <c r="G115" s="25">
        <v>0.02</v>
      </c>
      <c r="H115" s="25">
        <v>1000</v>
      </c>
    </row>
    <row r="116" spans="1:8" ht="12.75">
      <c r="A116" s="50"/>
      <c r="B116" s="50"/>
      <c r="C116" s="22" t="s">
        <v>383</v>
      </c>
      <c r="D116" s="23">
        <v>319</v>
      </c>
      <c r="E116" s="23">
        <v>320</v>
      </c>
      <c r="F116" s="24">
        <v>0.04</v>
      </c>
      <c r="H116" s="60"/>
    </row>
    <row r="117" spans="1:8" ht="12.75">
      <c r="A117" s="50">
        <v>101</v>
      </c>
      <c r="B117" s="50">
        <v>105</v>
      </c>
      <c r="C117" s="18" t="s">
        <v>384</v>
      </c>
      <c r="D117" s="20">
        <v>320</v>
      </c>
      <c r="E117" s="20">
        <v>323</v>
      </c>
      <c r="F117" s="21">
        <v>0.022</v>
      </c>
      <c r="G117" s="25">
        <v>0.011</v>
      </c>
      <c r="H117" s="25">
        <v>1000</v>
      </c>
    </row>
    <row r="118" spans="1:8" ht="12.75">
      <c r="A118" s="50"/>
      <c r="B118" s="50"/>
      <c r="C118" s="22" t="s">
        <v>385</v>
      </c>
      <c r="D118" s="23">
        <v>320</v>
      </c>
      <c r="E118" s="23">
        <v>323</v>
      </c>
      <c r="F118" s="24">
        <v>0.022</v>
      </c>
      <c r="H118" s="60"/>
    </row>
    <row r="119" spans="1:8" ht="12.75">
      <c r="A119" s="8">
        <v>102</v>
      </c>
      <c r="B119" s="8">
        <v>106</v>
      </c>
      <c r="C119" t="s">
        <v>386</v>
      </c>
      <c r="D119">
        <v>321</v>
      </c>
      <c r="E119">
        <v>322</v>
      </c>
      <c r="F119">
        <v>0.068</v>
      </c>
      <c r="H119" s="60">
        <v>500</v>
      </c>
    </row>
    <row r="120" spans="1:8" ht="12.75">
      <c r="A120" s="7">
        <v>105</v>
      </c>
      <c r="B120" s="7">
        <v>36</v>
      </c>
      <c r="C120" s="55" t="s">
        <v>446</v>
      </c>
      <c r="D120" s="34">
        <v>325</v>
      </c>
      <c r="E120" s="34">
        <v>121</v>
      </c>
      <c r="F120" s="34">
        <v>0.097</v>
      </c>
      <c r="H120" s="60">
        <v>500</v>
      </c>
    </row>
    <row r="121" spans="1:8" ht="12.75">
      <c r="A121" s="7">
        <v>107</v>
      </c>
      <c r="B121" s="7">
        <v>72</v>
      </c>
      <c r="C121" s="55" t="s">
        <v>447</v>
      </c>
      <c r="D121" s="34">
        <v>318</v>
      </c>
      <c r="E121" s="34">
        <v>223</v>
      </c>
      <c r="F121" s="34">
        <v>0.104</v>
      </c>
      <c r="H121" s="60">
        <v>500</v>
      </c>
    </row>
    <row r="122" spans="1:8" ht="12.75">
      <c r="A122" s="7">
        <v>108</v>
      </c>
      <c r="B122" s="7">
        <v>107</v>
      </c>
      <c r="C122" s="55" t="s">
        <v>448</v>
      </c>
      <c r="D122" s="34">
        <v>323</v>
      </c>
      <c r="E122" s="34">
        <v>325</v>
      </c>
      <c r="F122" s="34">
        <v>0.009</v>
      </c>
      <c r="H122" s="60">
        <v>722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C95">
      <selection activeCell="J105" sqref="J105"/>
    </sheetView>
  </sheetViews>
  <sheetFormatPr defaultColWidth="9.140625" defaultRowHeight="12.75"/>
  <cols>
    <col min="1" max="1" width="18.28125" style="0" customWidth="1"/>
    <col min="2" max="2" width="18.8515625" style="0" bestFit="1" customWidth="1"/>
    <col min="5" max="5" width="9.8515625" style="0" customWidth="1"/>
    <col min="6" max="6" width="9.7109375" style="0" customWidth="1"/>
    <col min="7" max="7" width="11.28125" style="0" customWidth="1"/>
  </cols>
  <sheetData>
    <row r="1" spans="1:26" s="1" customFormat="1" ht="12.75">
      <c r="A1" s="1" t="s">
        <v>387</v>
      </c>
      <c r="B1" s="1" t="s">
        <v>388</v>
      </c>
      <c r="C1" s="7" t="s">
        <v>389</v>
      </c>
      <c r="D1" s="7" t="s">
        <v>390</v>
      </c>
      <c r="E1" s="7" t="s">
        <v>94</v>
      </c>
      <c r="F1" s="7" t="s">
        <v>95</v>
      </c>
      <c r="G1" s="7" t="s">
        <v>96</v>
      </c>
      <c r="H1" s="7" t="s">
        <v>97</v>
      </c>
      <c r="I1" s="7" t="s">
        <v>98</v>
      </c>
      <c r="J1" s="7" t="s">
        <v>99</v>
      </c>
      <c r="K1" s="7" t="s">
        <v>100</v>
      </c>
      <c r="L1" s="7" t="s">
        <v>101</v>
      </c>
      <c r="M1" s="7" t="s">
        <v>102</v>
      </c>
      <c r="N1" s="7" t="s">
        <v>103</v>
      </c>
      <c r="O1" s="7" t="s">
        <v>104</v>
      </c>
      <c r="P1" s="7" t="s">
        <v>105</v>
      </c>
      <c r="Q1" s="7" t="s">
        <v>106</v>
      </c>
      <c r="R1" s="7" t="s">
        <v>107</v>
      </c>
      <c r="S1" s="7" t="s">
        <v>108</v>
      </c>
      <c r="T1" s="7" t="s">
        <v>109</v>
      </c>
      <c r="U1" s="7" t="s">
        <v>110</v>
      </c>
      <c r="V1" s="7" t="s">
        <v>111</v>
      </c>
      <c r="W1" s="7" t="s">
        <v>112</v>
      </c>
      <c r="X1" s="7" t="s">
        <v>113</v>
      </c>
      <c r="Y1" s="7" t="s">
        <v>114</v>
      </c>
      <c r="Z1" s="7" t="s">
        <v>115</v>
      </c>
    </row>
    <row r="2" spans="2:26" ht="12.75">
      <c r="B2" t="s">
        <v>391</v>
      </c>
      <c r="C2" s="8">
        <v>74</v>
      </c>
      <c r="D2" s="8">
        <v>70</v>
      </c>
      <c r="E2" s="8">
        <v>66</v>
      </c>
      <c r="F2" s="8">
        <v>65</v>
      </c>
      <c r="G2" s="8">
        <v>64</v>
      </c>
      <c r="H2" s="8">
        <v>62</v>
      </c>
      <c r="I2" s="8">
        <v>62</v>
      </c>
      <c r="J2" s="8">
        <v>66</v>
      </c>
      <c r="K2" s="8">
        <v>81</v>
      </c>
      <c r="L2" s="8">
        <v>86</v>
      </c>
      <c r="M2" s="8">
        <v>91</v>
      </c>
      <c r="N2" s="8">
        <v>93</v>
      </c>
      <c r="O2" s="8">
        <v>93</v>
      </c>
      <c r="P2" s="8">
        <v>92</v>
      </c>
      <c r="Q2" s="8">
        <v>91</v>
      </c>
      <c r="R2" s="8">
        <v>91</v>
      </c>
      <c r="S2" s="8">
        <v>92</v>
      </c>
      <c r="T2" s="8">
        <v>94</v>
      </c>
      <c r="U2" s="8">
        <v>95</v>
      </c>
      <c r="V2" s="8">
        <v>95</v>
      </c>
      <c r="W2" s="8">
        <v>100</v>
      </c>
      <c r="X2" s="8">
        <v>93</v>
      </c>
      <c r="Y2" s="8">
        <v>88</v>
      </c>
      <c r="Z2" s="8">
        <v>80</v>
      </c>
    </row>
    <row r="3" spans="2:26" ht="12.75">
      <c r="B3" t="s">
        <v>392</v>
      </c>
      <c r="C3" s="8">
        <v>64</v>
      </c>
      <c r="D3" s="8">
        <v>60</v>
      </c>
      <c r="E3" s="8">
        <v>58</v>
      </c>
      <c r="F3" s="8">
        <v>56</v>
      </c>
      <c r="G3" s="8">
        <v>56</v>
      </c>
      <c r="H3" s="8">
        <v>58</v>
      </c>
      <c r="I3" s="8">
        <v>64</v>
      </c>
      <c r="J3" s="8">
        <v>76</v>
      </c>
      <c r="K3" s="8">
        <v>87</v>
      </c>
      <c r="L3" s="8">
        <v>95</v>
      </c>
      <c r="M3" s="8">
        <v>99</v>
      </c>
      <c r="N3" s="8">
        <v>100</v>
      </c>
      <c r="O3" s="8">
        <v>99</v>
      </c>
      <c r="P3" s="8">
        <v>100</v>
      </c>
      <c r="Q3" s="8">
        <v>100</v>
      </c>
      <c r="R3" s="8">
        <v>97</v>
      </c>
      <c r="S3" s="8">
        <v>96</v>
      </c>
      <c r="T3" s="8">
        <v>96</v>
      </c>
      <c r="U3" s="8">
        <v>93</v>
      </c>
      <c r="V3" s="8">
        <v>92</v>
      </c>
      <c r="W3" s="8">
        <v>92</v>
      </c>
      <c r="X3" s="8">
        <v>93</v>
      </c>
      <c r="Y3" s="8">
        <v>87</v>
      </c>
      <c r="Z3" s="8">
        <v>72</v>
      </c>
    </row>
    <row r="4" spans="2:26" ht="12.75">
      <c r="B4" t="s">
        <v>393</v>
      </c>
      <c r="C4" s="8">
        <v>74</v>
      </c>
      <c r="D4" s="8">
        <v>70</v>
      </c>
      <c r="E4" s="8">
        <v>66</v>
      </c>
      <c r="F4" s="8">
        <v>65</v>
      </c>
      <c r="G4" s="8">
        <v>64</v>
      </c>
      <c r="H4" s="8">
        <v>62</v>
      </c>
      <c r="I4" s="8">
        <v>62</v>
      </c>
      <c r="J4" s="8">
        <v>66</v>
      </c>
      <c r="K4" s="8">
        <v>81</v>
      </c>
      <c r="L4" s="8">
        <v>86</v>
      </c>
      <c r="M4" s="8">
        <v>91</v>
      </c>
      <c r="N4" s="8">
        <v>93</v>
      </c>
      <c r="O4" s="8">
        <v>93</v>
      </c>
      <c r="P4" s="8">
        <v>92</v>
      </c>
      <c r="Q4" s="8">
        <v>91</v>
      </c>
      <c r="R4" s="8">
        <v>91</v>
      </c>
      <c r="S4" s="8">
        <v>92</v>
      </c>
      <c r="T4" s="8">
        <v>94</v>
      </c>
      <c r="U4" s="8">
        <v>95</v>
      </c>
      <c r="V4" s="8">
        <v>95</v>
      </c>
      <c r="W4" s="8">
        <v>100</v>
      </c>
      <c r="X4" s="8">
        <v>93</v>
      </c>
      <c r="Y4" s="8">
        <v>88</v>
      </c>
      <c r="Z4" s="8">
        <v>80</v>
      </c>
    </row>
    <row r="5" spans="2:18" s="1" customFormat="1" ht="12.75">
      <c r="B5" s="1" t="s">
        <v>394</v>
      </c>
      <c r="C5" s="7" t="s">
        <v>395</v>
      </c>
      <c r="D5" s="7" t="s">
        <v>396</v>
      </c>
      <c r="E5" s="7" t="s">
        <v>397</v>
      </c>
      <c r="F5" s="7" t="s">
        <v>398</v>
      </c>
      <c r="G5" s="7" t="s">
        <v>399</v>
      </c>
      <c r="H5" s="7" t="s">
        <v>400</v>
      </c>
      <c r="I5" s="7" t="s">
        <v>401</v>
      </c>
      <c r="J5" s="7"/>
      <c r="K5" s="7"/>
      <c r="L5" s="7"/>
      <c r="M5" s="7"/>
      <c r="N5" s="7"/>
      <c r="O5" s="7"/>
      <c r="P5" s="7"/>
      <c r="Q5" s="7"/>
      <c r="R5" s="7"/>
    </row>
    <row r="6" spans="2:18" ht="12.75">
      <c r="B6" t="s">
        <v>402</v>
      </c>
      <c r="C6" s="8">
        <v>93</v>
      </c>
      <c r="D6" s="10">
        <v>100</v>
      </c>
      <c r="E6" s="8">
        <v>98</v>
      </c>
      <c r="F6" s="8">
        <v>96</v>
      </c>
      <c r="G6" s="8">
        <v>94</v>
      </c>
      <c r="H6" s="8">
        <v>77</v>
      </c>
      <c r="I6" s="8">
        <v>75</v>
      </c>
      <c r="J6" s="8"/>
      <c r="K6" s="8"/>
      <c r="L6" s="8"/>
      <c r="M6" s="8"/>
      <c r="N6" s="8"/>
      <c r="O6" s="8"/>
      <c r="P6" s="8"/>
      <c r="Q6" s="8"/>
      <c r="R6" s="8"/>
    </row>
    <row r="7" spans="3:18" ht="12.7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s="1" customFormat="1" ht="12.75">
      <c r="B8" s="1" t="s">
        <v>403</v>
      </c>
      <c r="C8" s="7">
        <v>44</v>
      </c>
      <c r="D8" s="7">
        <v>45</v>
      </c>
      <c r="E8" s="7">
        <v>46</v>
      </c>
      <c r="F8" s="7">
        <v>47</v>
      </c>
      <c r="G8" s="7">
        <v>48</v>
      </c>
      <c r="H8" s="7">
        <v>49</v>
      </c>
      <c r="I8" s="7">
        <v>50</v>
      </c>
      <c r="J8" s="7">
        <v>51</v>
      </c>
      <c r="K8" s="7">
        <v>52</v>
      </c>
      <c r="L8" s="7">
        <v>1</v>
      </c>
      <c r="M8" s="7">
        <v>2</v>
      </c>
      <c r="N8" s="7">
        <v>3</v>
      </c>
      <c r="O8" s="7">
        <v>4</v>
      </c>
      <c r="P8" s="7"/>
      <c r="Q8" s="7"/>
      <c r="R8" s="7"/>
    </row>
    <row r="9" spans="2:18" ht="12.75">
      <c r="B9" t="s">
        <v>404</v>
      </c>
      <c r="C9" s="8">
        <v>88.1</v>
      </c>
      <c r="D9" s="8">
        <v>88.5</v>
      </c>
      <c r="E9" s="8">
        <v>90.9</v>
      </c>
      <c r="F9" s="8">
        <v>94</v>
      </c>
      <c r="G9" s="8">
        <v>89</v>
      </c>
      <c r="H9" s="8">
        <v>94.2</v>
      </c>
      <c r="I9" s="8">
        <v>97</v>
      </c>
      <c r="J9" s="10">
        <v>100</v>
      </c>
      <c r="K9" s="8">
        <v>95.2</v>
      </c>
      <c r="L9" s="8">
        <v>86.2</v>
      </c>
      <c r="M9" s="8">
        <v>90</v>
      </c>
      <c r="N9" s="8">
        <v>87.8</v>
      </c>
      <c r="O9" s="8">
        <v>83.4</v>
      </c>
      <c r="P9" s="8"/>
      <c r="Q9" s="8"/>
      <c r="R9" s="8"/>
    </row>
    <row r="10" spans="6:8" ht="12.75">
      <c r="F10" t="s">
        <v>405</v>
      </c>
      <c r="G10" t="s">
        <v>406</v>
      </c>
      <c r="H10" t="s">
        <v>407</v>
      </c>
    </row>
    <row r="11" spans="1:8" ht="12.75">
      <c r="A11" s="8">
        <v>2850</v>
      </c>
      <c r="B11" s="1" t="s">
        <v>408</v>
      </c>
      <c r="C11" s="10">
        <f>H11</f>
        <v>2522.25</v>
      </c>
      <c r="E11" s="8"/>
      <c r="F11" s="8">
        <v>88.5</v>
      </c>
      <c r="G11" s="10">
        <v>100</v>
      </c>
      <c r="H11">
        <f>$A$11*F11*G11/10000</f>
        <v>2522.25</v>
      </c>
    </row>
    <row r="12" spans="3:8" ht="12.75">
      <c r="C12" s="10">
        <f>H12</f>
        <v>2327.139</v>
      </c>
      <c r="F12" s="8">
        <v>87.8</v>
      </c>
      <c r="G12" s="8">
        <v>93</v>
      </c>
      <c r="H12">
        <f>$A$11*F12*G12/10000</f>
        <v>2327.139</v>
      </c>
    </row>
    <row r="13" spans="3:8" ht="12.75">
      <c r="C13" s="10">
        <f>H13</f>
        <v>1933.3544999999997</v>
      </c>
      <c r="F13" s="8">
        <v>88.1</v>
      </c>
      <c r="G13" s="8">
        <v>77</v>
      </c>
      <c r="H13">
        <f>$A$11*F13*G13/10000</f>
        <v>1933.3544999999997</v>
      </c>
    </row>
    <row r="15" spans="1:26" s="1" customFormat="1" ht="12.75">
      <c r="A15" s="7" t="s">
        <v>451</v>
      </c>
      <c r="B15" s="7" t="s">
        <v>136</v>
      </c>
      <c r="C15" s="7" t="s">
        <v>137</v>
      </c>
      <c r="D15" s="7" t="s">
        <v>138</v>
      </c>
      <c r="E15" s="7" t="s">
        <v>94</v>
      </c>
      <c r="F15" s="7" t="s">
        <v>95</v>
      </c>
      <c r="G15" s="7" t="s">
        <v>96</v>
      </c>
      <c r="H15" s="7" t="s">
        <v>97</v>
      </c>
      <c r="I15" s="7" t="s">
        <v>98</v>
      </c>
      <c r="J15" s="7" t="s">
        <v>99</v>
      </c>
      <c r="K15" s="7" t="s">
        <v>100</v>
      </c>
      <c r="L15" s="7" t="s">
        <v>101</v>
      </c>
      <c r="M15" s="7" t="s">
        <v>102</v>
      </c>
      <c r="N15" s="7" t="s">
        <v>103</v>
      </c>
      <c r="O15" s="7" t="s">
        <v>104</v>
      </c>
      <c r="P15" s="7" t="s">
        <v>105</v>
      </c>
      <c r="Q15" s="7" t="s">
        <v>106</v>
      </c>
      <c r="R15" s="7" t="s">
        <v>107</v>
      </c>
      <c r="S15" s="7" t="s">
        <v>108</v>
      </c>
      <c r="T15" s="7" t="s">
        <v>109</v>
      </c>
      <c r="U15" s="7" t="s">
        <v>110</v>
      </c>
      <c r="V15" s="7" t="s">
        <v>111</v>
      </c>
      <c r="W15" s="7" t="s">
        <v>112</v>
      </c>
      <c r="X15" s="7" t="s">
        <v>113</v>
      </c>
      <c r="Y15" s="7" t="s">
        <v>114</v>
      </c>
      <c r="Z15" s="7" t="s">
        <v>115</v>
      </c>
    </row>
    <row r="16" spans="1:26" s="51" customFormat="1" ht="12.75">
      <c r="A16" s="51">
        <v>3.8</v>
      </c>
      <c r="B16" s="51">
        <v>1</v>
      </c>
      <c r="C16" s="56">
        <f>$C$11*C$2*$A16/10000</f>
        <v>70.92567</v>
      </c>
      <c r="D16" s="56">
        <f aca="true" t="shared" si="0" ref="C16:R31">$C$11*D$2*$A16/10000</f>
        <v>67.09185</v>
      </c>
      <c r="E16" s="56">
        <f>$C$11*E$2*$A16/10000</f>
        <v>63.25802999999999</v>
      </c>
      <c r="F16" s="56">
        <f t="shared" si="0"/>
        <v>62.299575</v>
      </c>
      <c r="G16" s="56">
        <f t="shared" si="0"/>
        <v>61.34112</v>
      </c>
      <c r="H16" s="56">
        <f t="shared" si="0"/>
        <v>59.424209999999995</v>
      </c>
      <c r="I16" s="56">
        <f t="shared" si="0"/>
        <v>59.424209999999995</v>
      </c>
      <c r="J16" s="56">
        <f t="shared" si="0"/>
        <v>63.25802999999999</v>
      </c>
      <c r="K16" s="56">
        <f t="shared" si="0"/>
        <v>77.63485499999999</v>
      </c>
      <c r="L16" s="56">
        <f>$C$11*L$2*$A16/10000</f>
        <v>82.42712999999999</v>
      </c>
      <c r="M16" s="56">
        <f t="shared" si="0"/>
        <v>87.219405</v>
      </c>
      <c r="N16" s="56">
        <f t="shared" si="0"/>
        <v>89.136315</v>
      </c>
      <c r="O16" s="56">
        <f t="shared" si="0"/>
        <v>89.136315</v>
      </c>
      <c r="P16" s="56">
        <f t="shared" si="0"/>
        <v>88.17786</v>
      </c>
      <c r="Q16" s="56">
        <f t="shared" si="0"/>
        <v>87.219405</v>
      </c>
      <c r="R16" s="56">
        <f t="shared" si="0"/>
        <v>87.219405</v>
      </c>
      <c r="S16" s="56">
        <f aca="true" t="shared" si="1" ref="S16:Z31">$C$11*S$2*$A16/10000</f>
        <v>88.17786</v>
      </c>
      <c r="T16" s="56">
        <f t="shared" si="1"/>
        <v>90.09477</v>
      </c>
      <c r="U16" s="56">
        <f t="shared" si="1"/>
        <v>91.053225</v>
      </c>
      <c r="V16" s="56">
        <f t="shared" si="1"/>
        <v>91.053225</v>
      </c>
      <c r="W16" s="56">
        <f t="shared" si="1"/>
        <v>95.8455</v>
      </c>
      <c r="X16" s="56">
        <f t="shared" si="1"/>
        <v>89.136315</v>
      </c>
      <c r="Y16" s="56">
        <f t="shared" si="1"/>
        <v>84.34403999999999</v>
      </c>
      <c r="Z16" s="56">
        <f t="shared" si="1"/>
        <v>76.6764</v>
      </c>
    </row>
    <row r="17" spans="1:26" s="51" customFormat="1" ht="12.75">
      <c r="A17" s="51">
        <v>3.4</v>
      </c>
      <c r="B17" s="51">
        <v>2</v>
      </c>
      <c r="C17" s="56">
        <f t="shared" si="0"/>
        <v>63.45981</v>
      </c>
      <c r="D17" s="56">
        <f t="shared" si="0"/>
        <v>60.02955</v>
      </c>
      <c r="E17" s="56">
        <f t="shared" si="0"/>
        <v>56.59929</v>
      </c>
      <c r="F17" s="56">
        <f t="shared" si="0"/>
        <v>55.741725</v>
      </c>
      <c r="G17" s="56">
        <f t="shared" si="0"/>
        <v>54.884159999999994</v>
      </c>
      <c r="H17" s="56">
        <f t="shared" si="0"/>
        <v>53.16902999999999</v>
      </c>
      <c r="I17" s="56">
        <f t="shared" si="0"/>
        <v>53.16902999999999</v>
      </c>
      <c r="J17" s="56">
        <f t="shared" si="0"/>
        <v>56.59929</v>
      </c>
      <c r="K17" s="56">
        <f t="shared" si="0"/>
        <v>69.462765</v>
      </c>
      <c r="L17" s="56">
        <f t="shared" si="0"/>
        <v>73.75059</v>
      </c>
      <c r="M17" s="56">
        <f t="shared" si="0"/>
        <v>78.038415</v>
      </c>
      <c r="N17" s="56">
        <f t="shared" si="0"/>
        <v>79.75354499999999</v>
      </c>
      <c r="O17" s="56">
        <f t="shared" si="0"/>
        <v>79.75354499999999</v>
      </c>
      <c r="P17" s="56">
        <f t="shared" si="0"/>
        <v>78.89598</v>
      </c>
      <c r="Q17" s="56">
        <f t="shared" si="0"/>
        <v>78.038415</v>
      </c>
      <c r="R17" s="56">
        <f t="shared" si="0"/>
        <v>78.038415</v>
      </c>
      <c r="S17" s="56">
        <f t="shared" si="1"/>
        <v>78.89598</v>
      </c>
      <c r="T17" s="56">
        <f t="shared" si="1"/>
        <v>80.61111</v>
      </c>
      <c r="U17" s="56">
        <f t="shared" si="1"/>
        <v>81.468675</v>
      </c>
      <c r="V17" s="56">
        <f t="shared" si="1"/>
        <v>81.468675</v>
      </c>
      <c r="W17" s="56">
        <f t="shared" si="1"/>
        <v>85.7565</v>
      </c>
      <c r="X17" s="56">
        <f t="shared" si="1"/>
        <v>79.75354499999999</v>
      </c>
      <c r="Y17" s="56">
        <f t="shared" si="1"/>
        <v>75.46571999999999</v>
      </c>
      <c r="Z17" s="56">
        <f t="shared" si="1"/>
        <v>68.6052</v>
      </c>
    </row>
    <row r="18" spans="1:26" s="51" customFormat="1" ht="12.75">
      <c r="A18" s="51">
        <v>6.3</v>
      </c>
      <c r="B18" s="51">
        <v>3</v>
      </c>
      <c r="C18" s="56">
        <f t="shared" si="0"/>
        <v>117.587295</v>
      </c>
      <c r="D18" s="56">
        <f t="shared" si="0"/>
        <v>111.231225</v>
      </c>
      <c r="E18" s="56">
        <f t="shared" si="0"/>
        <v>104.875155</v>
      </c>
      <c r="F18" s="56">
        <f t="shared" si="0"/>
        <v>103.2861375</v>
      </c>
      <c r="G18" s="56">
        <f t="shared" si="0"/>
        <v>101.69712</v>
      </c>
      <c r="H18" s="56">
        <f t="shared" si="0"/>
        <v>98.519085</v>
      </c>
      <c r="I18" s="56">
        <f t="shared" si="0"/>
        <v>98.519085</v>
      </c>
      <c r="J18" s="56">
        <f t="shared" si="0"/>
        <v>104.875155</v>
      </c>
      <c r="K18" s="56">
        <f t="shared" si="0"/>
        <v>128.7104175</v>
      </c>
      <c r="L18" s="56">
        <f t="shared" si="0"/>
        <v>136.655505</v>
      </c>
      <c r="M18" s="56">
        <f t="shared" si="0"/>
        <v>144.6005925</v>
      </c>
      <c r="N18" s="56">
        <f t="shared" si="0"/>
        <v>147.7786275</v>
      </c>
      <c r="O18" s="56">
        <f t="shared" si="0"/>
        <v>147.7786275</v>
      </c>
      <c r="P18" s="56">
        <f t="shared" si="0"/>
        <v>146.18961</v>
      </c>
      <c r="Q18" s="56">
        <f t="shared" si="0"/>
        <v>144.6005925</v>
      </c>
      <c r="R18" s="56">
        <f t="shared" si="0"/>
        <v>144.6005925</v>
      </c>
      <c r="S18" s="56">
        <f t="shared" si="1"/>
        <v>146.18961</v>
      </c>
      <c r="T18" s="56">
        <f t="shared" si="1"/>
        <v>149.36764499999998</v>
      </c>
      <c r="U18" s="56">
        <f t="shared" si="1"/>
        <v>150.9566625</v>
      </c>
      <c r="V18" s="56">
        <f t="shared" si="1"/>
        <v>150.9566625</v>
      </c>
      <c r="W18" s="56">
        <f t="shared" si="1"/>
        <v>158.90175</v>
      </c>
      <c r="X18" s="56">
        <f t="shared" si="1"/>
        <v>147.7786275</v>
      </c>
      <c r="Y18" s="56">
        <f t="shared" si="1"/>
        <v>139.83354</v>
      </c>
      <c r="Z18" s="56">
        <f t="shared" si="1"/>
        <v>127.1214</v>
      </c>
    </row>
    <row r="19" spans="1:26" s="51" customFormat="1" ht="12.75">
      <c r="A19" s="51">
        <v>2.6</v>
      </c>
      <c r="B19" s="51">
        <v>4</v>
      </c>
      <c r="C19" s="56">
        <f t="shared" si="0"/>
        <v>48.52809</v>
      </c>
      <c r="D19" s="56">
        <f t="shared" si="0"/>
        <v>45.90495</v>
      </c>
      <c r="E19" s="56">
        <f t="shared" si="0"/>
        <v>43.28181</v>
      </c>
      <c r="F19" s="56">
        <f t="shared" si="0"/>
        <v>42.626025</v>
      </c>
      <c r="G19" s="56">
        <f t="shared" si="0"/>
        <v>41.970240000000004</v>
      </c>
      <c r="H19" s="56">
        <f t="shared" si="0"/>
        <v>40.65867</v>
      </c>
      <c r="I19" s="56">
        <f t="shared" si="0"/>
        <v>40.65867</v>
      </c>
      <c r="J19" s="56">
        <f t="shared" si="0"/>
        <v>43.28181</v>
      </c>
      <c r="K19" s="56">
        <f t="shared" si="0"/>
        <v>53.118584999999996</v>
      </c>
      <c r="L19" s="56">
        <f t="shared" si="0"/>
        <v>56.39751</v>
      </c>
      <c r="M19" s="56">
        <f t="shared" si="0"/>
        <v>59.676435</v>
      </c>
      <c r="N19" s="56">
        <f t="shared" si="0"/>
        <v>60.988005</v>
      </c>
      <c r="O19" s="56">
        <f t="shared" si="0"/>
        <v>60.988005</v>
      </c>
      <c r="P19" s="56">
        <f t="shared" si="0"/>
        <v>60.33222000000001</v>
      </c>
      <c r="Q19" s="56">
        <f t="shared" si="0"/>
        <v>59.676435</v>
      </c>
      <c r="R19" s="56">
        <f t="shared" si="0"/>
        <v>59.676435</v>
      </c>
      <c r="S19" s="56">
        <f t="shared" si="1"/>
        <v>60.33222000000001</v>
      </c>
      <c r="T19" s="56">
        <f t="shared" si="1"/>
        <v>61.64379</v>
      </c>
      <c r="U19" s="56">
        <f t="shared" si="1"/>
        <v>62.299575</v>
      </c>
      <c r="V19" s="56">
        <f t="shared" si="1"/>
        <v>62.299575</v>
      </c>
      <c r="W19" s="56">
        <f t="shared" si="1"/>
        <v>65.5785</v>
      </c>
      <c r="X19" s="56">
        <f t="shared" si="1"/>
        <v>60.988005</v>
      </c>
      <c r="Y19" s="56">
        <f t="shared" si="1"/>
        <v>57.70908000000001</v>
      </c>
      <c r="Z19" s="56">
        <f t="shared" si="1"/>
        <v>52.4628</v>
      </c>
    </row>
    <row r="20" spans="1:26" s="51" customFormat="1" ht="12.75">
      <c r="A20" s="51">
        <v>2.5</v>
      </c>
      <c r="B20" s="51">
        <v>5</v>
      </c>
      <c r="C20" s="56">
        <f t="shared" si="0"/>
        <v>46.661625</v>
      </c>
      <c r="D20" s="56">
        <f t="shared" si="0"/>
        <v>44.139375</v>
      </c>
      <c r="E20" s="56">
        <f t="shared" si="0"/>
        <v>41.617125</v>
      </c>
      <c r="F20" s="56">
        <f t="shared" si="0"/>
        <v>40.9865625</v>
      </c>
      <c r="G20" s="56">
        <f t="shared" si="0"/>
        <v>40.356</v>
      </c>
      <c r="H20" s="56">
        <f t="shared" si="0"/>
        <v>39.094875</v>
      </c>
      <c r="I20" s="56">
        <f t="shared" si="0"/>
        <v>39.094875</v>
      </c>
      <c r="J20" s="56">
        <f t="shared" si="0"/>
        <v>41.617125</v>
      </c>
      <c r="K20" s="56">
        <f t="shared" si="0"/>
        <v>51.0755625</v>
      </c>
      <c r="L20" s="56">
        <f t="shared" si="0"/>
        <v>54.228375</v>
      </c>
      <c r="M20" s="56">
        <f t="shared" si="0"/>
        <v>57.3811875</v>
      </c>
      <c r="N20" s="56">
        <f t="shared" si="0"/>
        <v>58.6423125</v>
      </c>
      <c r="O20" s="56">
        <f t="shared" si="0"/>
        <v>58.6423125</v>
      </c>
      <c r="P20" s="56">
        <f t="shared" si="0"/>
        <v>58.01175</v>
      </c>
      <c r="Q20" s="56">
        <f t="shared" si="0"/>
        <v>57.3811875</v>
      </c>
      <c r="R20" s="56">
        <f t="shared" si="0"/>
        <v>57.3811875</v>
      </c>
      <c r="S20" s="56">
        <f t="shared" si="1"/>
        <v>58.01175</v>
      </c>
      <c r="T20" s="56">
        <f t="shared" si="1"/>
        <v>59.272875</v>
      </c>
      <c r="U20" s="56">
        <f t="shared" si="1"/>
        <v>59.9034375</v>
      </c>
      <c r="V20" s="56">
        <f t="shared" si="1"/>
        <v>59.9034375</v>
      </c>
      <c r="W20" s="56">
        <f t="shared" si="1"/>
        <v>63.05625</v>
      </c>
      <c r="X20" s="56">
        <f t="shared" si="1"/>
        <v>58.6423125</v>
      </c>
      <c r="Y20" s="56">
        <f t="shared" si="1"/>
        <v>55.4895</v>
      </c>
      <c r="Z20" s="56">
        <f t="shared" si="1"/>
        <v>50.445</v>
      </c>
    </row>
    <row r="21" spans="1:26" s="51" customFormat="1" ht="12.75">
      <c r="A21" s="51">
        <v>4.8</v>
      </c>
      <c r="B21" s="51">
        <v>6</v>
      </c>
      <c r="C21" s="56">
        <f t="shared" si="0"/>
        <v>89.59031999999999</v>
      </c>
      <c r="D21" s="56">
        <f t="shared" si="0"/>
        <v>84.7476</v>
      </c>
      <c r="E21" s="56">
        <f t="shared" si="0"/>
        <v>79.90487999999999</v>
      </c>
      <c r="F21" s="56">
        <f t="shared" si="0"/>
        <v>78.6942</v>
      </c>
      <c r="G21" s="56">
        <f t="shared" si="0"/>
        <v>77.48352</v>
      </c>
      <c r="H21" s="56">
        <f t="shared" si="0"/>
        <v>75.06215999999999</v>
      </c>
      <c r="I21" s="56">
        <f t="shared" si="0"/>
        <v>75.06215999999999</v>
      </c>
      <c r="J21" s="56">
        <f t="shared" si="0"/>
        <v>79.90487999999999</v>
      </c>
      <c r="K21" s="56">
        <f t="shared" si="0"/>
        <v>98.06508</v>
      </c>
      <c r="L21" s="56">
        <f t="shared" si="0"/>
        <v>104.11847999999999</v>
      </c>
      <c r="M21" s="56">
        <f t="shared" si="0"/>
        <v>110.17188</v>
      </c>
      <c r="N21" s="56">
        <f t="shared" si="0"/>
        <v>112.59324</v>
      </c>
      <c r="O21" s="56">
        <f t="shared" si="0"/>
        <v>112.59324</v>
      </c>
      <c r="P21" s="56">
        <f t="shared" si="0"/>
        <v>111.38255999999998</v>
      </c>
      <c r="Q21" s="56">
        <f t="shared" si="0"/>
        <v>110.17188</v>
      </c>
      <c r="R21" s="56">
        <f t="shared" si="0"/>
        <v>110.17188</v>
      </c>
      <c r="S21" s="56">
        <f t="shared" si="1"/>
        <v>111.38255999999998</v>
      </c>
      <c r="T21" s="56">
        <f t="shared" si="1"/>
        <v>113.80391999999999</v>
      </c>
      <c r="U21" s="56">
        <f t="shared" si="1"/>
        <v>115.0146</v>
      </c>
      <c r="V21" s="56">
        <f t="shared" si="1"/>
        <v>115.0146</v>
      </c>
      <c r="W21" s="56">
        <f t="shared" si="1"/>
        <v>121.068</v>
      </c>
      <c r="X21" s="56">
        <f t="shared" si="1"/>
        <v>112.59324</v>
      </c>
      <c r="Y21" s="56">
        <f t="shared" si="1"/>
        <v>106.53983999999998</v>
      </c>
      <c r="Z21" s="56">
        <f t="shared" si="1"/>
        <v>96.8544</v>
      </c>
    </row>
    <row r="22" spans="1:26" s="51" customFormat="1" ht="12.75">
      <c r="A22" s="51">
        <v>4.4</v>
      </c>
      <c r="B22" s="51">
        <v>7</v>
      </c>
      <c r="C22" s="56">
        <f t="shared" si="0"/>
        <v>82.12446000000001</v>
      </c>
      <c r="D22" s="56">
        <f t="shared" si="0"/>
        <v>77.68530000000001</v>
      </c>
      <c r="E22" s="56">
        <f t="shared" si="0"/>
        <v>73.24614</v>
      </c>
      <c r="F22" s="56">
        <f t="shared" si="0"/>
        <v>72.13635000000001</v>
      </c>
      <c r="G22" s="56">
        <f t="shared" si="0"/>
        <v>71.02656</v>
      </c>
      <c r="H22" s="56">
        <f t="shared" si="0"/>
        <v>68.80698000000001</v>
      </c>
      <c r="I22" s="56">
        <f t="shared" si="0"/>
        <v>68.80698000000001</v>
      </c>
      <c r="J22" s="56">
        <f t="shared" si="0"/>
        <v>73.24614</v>
      </c>
      <c r="K22" s="56">
        <f t="shared" si="0"/>
        <v>89.89299</v>
      </c>
      <c r="L22" s="56">
        <f t="shared" si="0"/>
        <v>95.44194</v>
      </c>
      <c r="M22" s="56">
        <f t="shared" si="0"/>
        <v>100.99089000000001</v>
      </c>
      <c r="N22" s="56">
        <f t="shared" si="0"/>
        <v>103.21047</v>
      </c>
      <c r="O22" s="56">
        <f t="shared" si="0"/>
        <v>103.21047</v>
      </c>
      <c r="P22" s="56">
        <f t="shared" si="0"/>
        <v>102.10068000000001</v>
      </c>
      <c r="Q22" s="56">
        <f t="shared" si="0"/>
        <v>100.99089000000001</v>
      </c>
      <c r="R22" s="56">
        <f t="shared" si="0"/>
        <v>100.99089000000001</v>
      </c>
      <c r="S22" s="56">
        <f t="shared" si="1"/>
        <v>102.10068000000001</v>
      </c>
      <c r="T22" s="56">
        <f t="shared" si="1"/>
        <v>104.32026</v>
      </c>
      <c r="U22" s="56">
        <f t="shared" si="1"/>
        <v>105.43005</v>
      </c>
      <c r="V22" s="56">
        <f t="shared" si="1"/>
        <v>105.43005</v>
      </c>
      <c r="W22" s="56">
        <f t="shared" si="1"/>
        <v>110.979</v>
      </c>
      <c r="X22" s="56">
        <f t="shared" si="1"/>
        <v>103.21047</v>
      </c>
      <c r="Y22" s="56">
        <f t="shared" si="1"/>
        <v>97.66152000000001</v>
      </c>
      <c r="Z22" s="56">
        <f t="shared" si="1"/>
        <v>88.78320000000001</v>
      </c>
    </row>
    <row r="23" spans="1:26" s="51" customFormat="1" ht="12.75">
      <c r="A23" s="51">
        <v>6</v>
      </c>
      <c r="B23" s="51">
        <v>8</v>
      </c>
      <c r="C23" s="56">
        <f t="shared" si="0"/>
        <v>111.9879</v>
      </c>
      <c r="D23" s="56">
        <f t="shared" si="0"/>
        <v>105.9345</v>
      </c>
      <c r="E23" s="56">
        <f t="shared" si="0"/>
        <v>99.8811</v>
      </c>
      <c r="F23" s="56">
        <f t="shared" si="0"/>
        <v>98.36775</v>
      </c>
      <c r="G23" s="56">
        <f t="shared" si="0"/>
        <v>96.8544</v>
      </c>
      <c r="H23" s="56">
        <f t="shared" si="0"/>
        <v>93.8277</v>
      </c>
      <c r="I23" s="56">
        <f t="shared" si="0"/>
        <v>93.8277</v>
      </c>
      <c r="J23" s="56">
        <f t="shared" si="0"/>
        <v>99.8811</v>
      </c>
      <c r="K23" s="56">
        <f t="shared" si="0"/>
        <v>122.58135</v>
      </c>
      <c r="L23" s="56">
        <f t="shared" si="0"/>
        <v>130.1481</v>
      </c>
      <c r="M23" s="56">
        <f t="shared" si="0"/>
        <v>137.71485</v>
      </c>
      <c r="N23" s="56">
        <f t="shared" si="0"/>
        <v>140.74155</v>
      </c>
      <c r="O23" s="56">
        <f t="shared" si="0"/>
        <v>140.74155</v>
      </c>
      <c r="P23" s="56">
        <f t="shared" si="0"/>
        <v>139.2282</v>
      </c>
      <c r="Q23" s="56">
        <f t="shared" si="0"/>
        <v>137.71485</v>
      </c>
      <c r="R23" s="56">
        <f t="shared" si="0"/>
        <v>137.71485</v>
      </c>
      <c r="S23" s="56">
        <f t="shared" si="1"/>
        <v>139.2282</v>
      </c>
      <c r="T23" s="56">
        <f t="shared" si="1"/>
        <v>142.2549</v>
      </c>
      <c r="U23" s="56">
        <f t="shared" si="1"/>
        <v>143.76825</v>
      </c>
      <c r="V23" s="56">
        <f t="shared" si="1"/>
        <v>143.76825</v>
      </c>
      <c r="W23" s="56">
        <f t="shared" si="1"/>
        <v>151.335</v>
      </c>
      <c r="X23" s="56">
        <f t="shared" si="1"/>
        <v>140.74155</v>
      </c>
      <c r="Y23" s="56">
        <f t="shared" si="1"/>
        <v>133.1748</v>
      </c>
      <c r="Z23" s="56">
        <f t="shared" si="1"/>
        <v>121.068</v>
      </c>
    </row>
    <row r="24" spans="1:26" s="51" customFormat="1" ht="12.75">
      <c r="A24" s="51">
        <v>6.1</v>
      </c>
      <c r="B24" s="51">
        <v>9</v>
      </c>
      <c r="C24" s="56">
        <f t="shared" si="0"/>
        <v>113.85436499999999</v>
      </c>
      <c r="D24" s="56">
        <f t="shared" si="0"/>
        <v>107.700075</v>
      </c>
      <c r="E24" s="56">
        <f t="shared" si="0"/>
        <v>101.545785</v>
      </c>
      <c r="F24" s="56">
        <f t="shared" si="0"/>
        <v>100.0072125</v>
      </c>
      <c r="G24" s="56">
        <f t="shared" si="0"/>
        <v>98.46864</v>
      </c>
      <c r="H24" s="56">
        <f t="shared" si="0"/>
        <v>95.39149499999999</v>
      </c>
      <c r="I24" s="56">
        <f t="shared" si="0"/>
        <v>95.39149499999999</v>
      </c>
      <c r="J24" s="56">
        <f t="shared" si="0"/>
        <v>101.545785</v>
      </c>
      <c r="K24" s="56">
        <f t="shared" si="0"/>
        <v>124.62437249999999</v>
      </c>
      <c r="L24" s="56">
        <f t="shared" si="0"/>
        <v>132.31723499999998</v>
      </c>
      <c r="M24" s="56">
        <f t="shared" si="0"/>
        <v>140.01009749999997</v>
      </c>
      <c r="N24" s="56">
        <f t="shared" si="0"/>
        <v>143.08724249999997</v>
      </c>
      <c r="O24" s="56">
        <f t="shared" si="0"/>
        <v>143.08724249999997</v>
      </c>
      <c r="P24" s="56">
        <f t="shared" si="0"/>
        <v>141.54867</v>
      </c>
      <c r="Q24" s="56">
        <f t="shared" si="0"/>
        <v>140.01009749999997</v>
      </c>
      <c r="R24" s="56">
        <f t="shared" si="0"/>
        <v>140.01009749999997</v>
      </c>
      <c r="S24" s="56">
        <f t="shared" si="1"/>
        <v>141.54867</v>
      </c>
      <c r="T24" s="56">
        <f t="shared" si="1"/>
        <v>144.625815</v>
      </c>
      <c r="U24" s="56">
        <f t="shared" si="1"/>
        <v>146.1643875</v>
      </c>
      <c r="V24" s="56">
        <f t="shared" si="1"/>
        <v>146.1643875</v>
      </c>
      <c r="W24" s="56">
        <f t="shared" si="1"/>
        <v>153.85725</v>
      </c>
      <c r="X24" s="56">
        <f t="shared" si="1"/>
        <v>143.08724249999997</v>
      </c>
      <c r="Y24" s="56">
        <f t="shared" si="1"/>
        <v>135.39437999999998</v>
      </c>
      <c r="Z24" s="56">
        <f t="shared" si="1"/>
        <v>123.0858</v>
      </c>
    </row>
    <row r="25" spans="1:26" s="51" customFormat="1" ht="12.75">
      <c r="A25" s="51">
        <v>6.8</v>
      </c>
      <c r="B25" s="51">
        <v>10</v>
      </c>
      <c r="C25" s="56">
        <f t="shared" si="0"/>
        <v>126.91962</v>
      </c>
      <c r="D25" s="56">
        <f t="shared" si="0"/>
        <v>120.0591</v>
      </c>
      <c r="E25" s="56">
        <f t="shared" si="0"/>
        <v>113.19858</v>
      </c>
      <c r="F25" s="56">
        <f t="shared" si="0"/>
        <v>111.48345</v>
      </c>
      <c r="G25" s="56">
        <f t="shared" si="0"/>
        <v>109.76831999999999</v>
      </c>
      <c r="H25" s="56">
        <f t="shared" si="0"/>
        <v>106.33805999999998</v>
      </c>
      <c r="I25" s="56">
        <f t="shared" si="0"/>
        <v>106.33805999999998</v>
      </c>
      <c r="J25" s="56">
        <f t="shared" si="0"/>
        <v>113.19858</v>
      </c>
      <c r="K25" s="56">
        <f t="shared" si="0"/>
        <v>138.92553</v>
      </c>
      <c r="L25" s="56">
        <f t="shared" si="0"/>
        <v>147.50118</v>
      </c>
      <c r="M25" s="56">
        <f t="shared" si="0"/>
        <v>156.07683</v>
      </c>
      <c r="N25" s="56">
        <f t="shared" si="0"/>
        <v>159.50708999999998</v>
      </c>
      <c r="O25" s="56">
        <f t="shared" si="0"/>
        <v>159.50708999999998</v>
      </c>
      <c r="P25" s="56">
        <f t="shared" si="0"/>
        <v>157.79196</v>
      </c>
      <c r="Q25" s="56">
        <f t="shared" si="0"/>
        <v>156.07683</v>
      </c>
      <c r="R25" s="56">
        <f t="shared" si="0"/>
        <v>156.07683</v>
      </c>
      <c r="S25" s="56">
        <f t="shared" si="1"/>
        <v>157.79196</v>
      </c>
      <c r="T25" s="56">
        <f t="shared" si="1"/>
        <v>161.22222</v>
      </c>
      <c r="U25" s="56">
        <f t="shared" si="1"/>
        <v>162.93735</v>
      </c>
      <c r="V25" s="56">
        <f t="shared" si="1"/>
        <v>162.93735</v>
      </c>
      <c r="W25" s="56">
        <f t="shared" si="1"/>
        <v>171.513</v>
      </c>
      <c r="X25" s="56">
        <f t="shared" si="1"/>
        <v>159.50708999999998</v>
      </c>
      <c r="Y25" s="56">
        <f t="shared" si="1"/>
        <v>150.93143999999998</v>
      </c>
      <c r="Z25" s="56">
        <f t="shared" si="1"/>
        <v>137.2104</v>
      </c>
    </row>
    <row r="26" spans="1:26" s="51" customFormat="1" ht="12.75">
      <c r="A26" s="51">
        <v>0</v>
      </c>
      <c r="B26" s="51">
        <v>11</v>
      </c>
      <c r="C26" s="56">
        <f t="shared" si="0"/>
        <v>0</v>
      </c>
      <c r="D26" s="56">
        <f t="shared" si="0"/>
        <v>0</v>
      </c>
      <c r="E26" s="56">
        <f t="shared" si="0"/>
        <v>0</v>
      </c>
      <c r="F26" s="56">
        <f t="shared" si="0"/>
        <v>0</v>
      </c>
      <c r="G26" s="56">
        <f t="shared" si="0"/>
        <v>0</v>
      </c>
      <c r="H26" s="56">
        <f t="shared" si="0"/>
        <v>0</v>
      </c>
      <c r="I26" s="56">
        <f t="shared" si="0"/>
        <v>0</v>
      </c>
      <c r="J26" s="56">
        <f t="shared" si="0"/>
        <v>0</v>
      </c>
      <c r="K26" s="56">
        <f t="shared" si="0"/>
        <v>0</v>
      </c>
      <c r="L26" s="56">
        <f t="shared" si="0"/>
        <v>0</v>
      </c>
      <c r="M26" s="56">
        <f t="shared" si="0"/>
        <v>0</v>
      </c>
      <c r="N26" s="56">
        <f t="shared" si="0"/>
        <v>0</v>
      </c>
      <c r="O26" s="56">
        <f t="shared" si="0"/>
        <v>0</v>
      </c>
      <c r="P26" s="56">
        <f t="shared" si="0"/>
        <v>0</v>
      </c>
      <c r="Q26" s="56">
        <f t="shared" si="0"/>
        <v>0</v>
      </c>
      <c r="R26" s="56">
        <f t="shared" si="0"/>
        <v>0</v>
      </c>
      <c r="S26" s="56">
        <f t="shared" si="1"/>
        <v>0</v>
      </c>
      <c r="T26" s="56">
        <f t="shared" si="1"/>
        <v>0</v>
      </c>
      <c r="U26" s="56">
        <f t="shared" si="1"/>
        <v>0</v>
      </c>
      <c r="V26" s="56">
        <f t="shared" si="1"/>
        <v>0</v>
      </c>
      <c r="W26" s="56">
        <f t="shared" si="1"/>
        <v>0</v>
      </c>
      <c r="X26" s="56">
        <f t="shared" si="1"/>
        <v>0</v>
      </c>
      <c r="Y26" s="56">
        <f t="shared" si="1"/>
        <v>0</v>
      </c>
      <c r="Z26" s="56">
        <f t="shared" si="1"/>
        <v>0</v>
      </c>
    </row>
    <row r="27" spans="1:26" s="51" customFormat="1" ht="12.75">
      <c r="A27" s="51">
        <v>0</v>
      </c>
      <c r="B27" s="51">
        <v>12</v>
      </c>
      <c r="C27" s="56">
        <f t="shared" si="0"/>
        <v>0</v>
      </c>
      <c r="D27" s="56">
        <f t="shared" si="0"/>
        <v>0</v>
      </c>
      <c r="E27" s="56">
        <f t="shared" si="0"/>
        <v>0</v>
      </c>
      <c r="F27" s="56">
        <f t="shared" si="0"/>
        <v>0</v>
      </c>
      <c r="G27" s="56">
        <f t="shared" si="0"/>
        <v>0</v>
      </c>
      <c r="H27" s="56">
        <f t="shared" si="0"/>
        <v>0</v>
      </c>
      <c r="I27" s="56">
        <f t="shared" si="0"/>
        <v>0</v>
      </c>
      <c r="J27" s="56">
        <f t="shared" si="0"/>
        <v>0</v>
      </c>
      <c r="K27" s="56">
        <f t="shared" si="0"/>
        <v>0</v>
      </c>
      <c r="L27" s="56">
        <f t="shared" si="0"/>
        <v>0</v>
      </c>
      <c r="M27" s="56">
        <f t="shared" si="0"/>
        <v>0</v>
      </c>
      <c r="N27" s="56">
        <f t="shared" si="0"/>
        <v>0</v>
      </c>
      <c r="O27" s="56">
        <f t="shared" si="0"/>
        <v>0</v>
      </c>
      <c r="P27" s="56">
        <f t="shared" si="0"/>
        <v>0</v>
      </c>
      <c r="Q27" s="56">
        <f t="shared" si="0"/>
        <v>0</v>
      </c>
      <c r="R27" s="56">
        <f t="shared" si="0"/>
        <v>0</v>
      </c>
      <c r="S27" s="56">
        <f t="shared" si="1"/>
        <v>0</v>
      </c>
      <c r="T27" s="56">
        <f t="shared" si="1"/>
        <v>0</v>
      </c>
      <c r="U27" s="56">
        <f t="shared" si="1"/>
        <v>0</v>
      </c>
      <c r="V27" s="56">
        <f t="shared" si="1"/>
        <v>0</v>
      </c>
      <c r="W27" s="56">
        <f t="shared" si="1"/>
        <v>0</v>
      </c>
      <c r="X27" s="56">
        <f t="shared" si="1"/>
        <v>0</v>
      </c>
      <c r="Y27" s="56">
        <f t="shared" si="1"/>
        <v>0</v>
      </c>
      <c r="Z27" s="56">
        <f t="shared" si="1"/>
        <v>0</v>
      </c>
    </row>
    <row r="28" spans="1:26" s="51" customFormat="1" ht="12.75">
      <c r="A28" s="51">
        <v>9.3</v>
      </c>
      <c r="B28" s="51">
        <v>13</v>
      </c>
      <c r="C28" s="56">
        <f t="shared" si="0"/>
        <v>173.58124500000002</v>
      </c>
      <c r="D28" s="56">
        <f t="shared" si="0"/>
        <v>164.19847500000003</v>
      </c>
      <c r="E28" s="56">
        <f t="shared" si="0"/>
        <v>154.815705</v>
      </c>
      <c r="F28" s="56">
        <f t="shared" si="0"/>
        <v>152.47001250000002</v>
      </c>
      <c r="G28" s="56">
        <f t="shared" si="0"/>
        <v>150.12432</v>
      </c>
      <c r="H28" s="56">
        <f t="shared" si="0"/>
        <v>145.43293500000001</v>
      </c>
      <c r="I28" s="56">
        <f t="shared" si="0"/>
        <v>145.43293500000001</v>
      </c>
      <c r="J28" s="56">
        <f t="shared" si="0"/>
        <v>154.815705</v>
      </c>
      <c r="K28" s="56">
        <f t="shared" si="0"/>
        <v>190.0010925</v>
      </c>
      <c r="L28" s="56">
        <f t="shared" si="0"/>
        <v>201.729555</v>
      </c>
      <c r="M28" s="56">
        <f t="shared" si="0"/>
        <v>213.45801750000004</v>
      </c>
      <c r="N28" s="56">
        <f t="shared" si="0"/>
        <v>218.14940250000004</v>
      </c>
      <c r="O28" s="56">
        <f t="shared" si="0"/>
        <v>218.14940250000004</v>
      </c>
      <c r="P28" s="56">
        <f t="shared" si="0"/>
        <v>215.80371</v>
      </c>
      <c r="Q28" s="56">
        <f t="shared" si="0"/>
        <v>213.45801750000004</v>
      </c>
      <c r="R28" s="56">
        <f t="shared" si="0"/>
        <v>213.45801750000004</v>
      </c>
      <c r="S28" s="56">
        <f t="shared" si="1"/>
        <v>215.80371</v>
      </c>
      <c r="T28" s="56">
        <f t="shared" si="1"/>
        <v>220.49509500000002</v>
      </c>
      <c r="U28" s="56">
        <f t="shared" si="1"/>
        <v>222.8407875</v>
      </c>
      <c r="V28" s="56">
        <f t="shared" si="1"/>
        <v>222.8407875</v>
      </c>
      <c r="W28" s="56">
        <f t="shared" si="1"/>
        <v>234.56925</v>
      </c>
      <c r="X28" s="56">
        <f t="shared" si="1"/>
        <v>218.14940250000004</v>
      </c>
      <c r="Y28" s="56">
        <f t="shared" si="1"/>
        <v>206.42094</v>
      </c>
      <c r="Z28" s="56">
        <f t="shared" si="1"/>
        <v>187.65540000000001</v>
      </c>
    </row>
    <row r="29" spans="1:26" s="51" customFormat="1" ht="12.75">
      <c r="A29" s="51">
        <v>6.8</v>
      </c>
      <c r="B29" s="51">
        <v>14</v>
      </c>
      <c r="C29" s="56">
        <f t="shared" si="0"/>
        <v>126.91962</v>
      </c>
      <c r="D29" s="56">
        <f t="shared" si="0"/>
        <v>120.0591</v>
      </c>
      <c r="E29" s="56">
        <f t="shared" si="0"/>
        <v>113.19858</v>
      </c>
      <c r="F29" s="56">
        <f t="shared" si="0"/>
        <v>111.48345</v>
      </c>
      <c r="G29" s="56">
        <f t="shared" si="0"/>
        <v>109.76831999999999</v>
      </c>
      <c r="H29" s="56">
        <f t="shared" si="0"/>
        <v>106.33805999999998</v>
      </c>
      <c r="I29" s="56">
        <f t="shared" si="0"/>
        <v>106.33805999999998</v>
      </c>
      <c r="J29" s="56">
        <f t="shared" si="0"/>
        <v>113.19858</v>
      </c>
      <c r="K29" s="56">
        <f t="shared" si="0"/>
        <v>138.92553</v>
      </c>
      <c r="L29" s="56">
        <f t="shared" si="0"/>
        <v>147.50118</v>
      </c>
      <c r="M29" s="56">
        <f t="shared" si="0"/>
        <v>156.07683</v>
      </c>
      <c r="N29" s="56">
        <f t="shared" si="0"/>
        <v>159.50708999999998</v>
      </c>
      <c r="O29" s="56">
        <f t="shared" si="0"/>
        <v>159.50708999999998</v>
      </c>
      <c r="P29" s="56">
        <f t="shared" si="0"/>
        <v>157.79196</v>
      </c>
      <c r="Q29" s="56">
        <f t="shared" si="0"/>
        <v>156.07683</v>
      </c>
      <c r="R29" s="56">
        <f t="shared" si="0"/>
        <v>156.07683</v>
      </c>
      <c r="S29" s="56">
        <f t="shared" si="1"/>
        <v>157.79196</v>
      </c>
      <c r="T29" s="56">
        <f t="shared" si="1"/>
        <v>161.22222</v>
      </c>
      <c r="U29" s="56">
        <f t="shared" si="1"/>
        <v>162.93735</v>
      </c>
      <c r="V29" s="56">
        <f t="shared" si="1"/>
        <v>162.93735</v>
      </c>
      <c r="W29" s="56">
        <f t="shared" si="1"/>
        <v>171.513</v>
      </c>
      <c r="X29" s="56">
        <f t="shared" si="1"/>
        <v>159.50708999999998</v>
      </c>
      <c r="Y29" s="56">
        <f t="shared" si="1"/>
        <v>150.93143999999998</v>
      </c>
      <c r="Z29" s="56">
        <f t="shared" si="1"/>
        <v>137.2104</v>
      </c>
    </row>
    <row r="30" spans="1:26" s="51" customFormat="1" ht="12.75">
      <c r="A30" s="51">
        <v>11.1</v>
      </c>
      <c r="B30" s="51">
        <v>15</v>
      </c>
      <c r="C30" s="56">
        <f t="shared" si="0"/>
        <v>207.177615</v>
      </c>
      <c r="D30" s="56">
        <f t="shared" si="0"/>
        <v>195.978825</v>
      </c>
      <c r="E30" s="56">
        <f t="shared" si="0"/>
        <v>184.780035</v>
      </c>
      <c r="F30" s="56">
        <f t="shared" si="0"/>
        <v>181.9803375</v>
      </c>
      <c r="G30" s="56">
        <f t="shared" si="0"/>
        <v>179.18063999999998</v>
      </c>
      <c r="H30" s="56">
        <f t="shared" si="0"/>
        <v>173.581245</v>
      </c>
      <c r="I30" s="56">
        <f t="shared" si="0"/>
        <v>173.581245</v>
      </c>
      <c r="J30" s="56">
        <f t="shared" si="0"/>
        <v>184.780035</v>
      </c>
      <c r="K30" s="56">
        <f t="shared" si="0"/>
        <v>226.7754975</v>
      </c>
      <c r="L30" s="56">
        <f t="shared" si="0"/>
        <v>240.773985</v>
      </c>
      <c r="M30" s="56">
        <f t="shared" si="0"/>
        <v>254.77247250000002</v>
      </c>
      <c r="N30" s="56">
        <f t="shared" si="0"/>
        <v>260.3718675</v>
      </c>
      <c r="O30" s="56">
        <f t="shared" si="0"/>
        <v>260.3718675</v>
      </c>
      <c r="P30" s="56">
        <f t="shared" si="0"/>
        <v>257.57216999999997</v>
      </c>
      <c r="Q30" s="56">
        <f t="shared" si="0"/>
        <v>254.77247250000002</v>
      </c>
      <c r="R30" s="56">
        <f t="shared" si="0"/>
        <v>254.77247250000002</v>
      </c>
      <c r="S30" s="56">
        <f t="shared" si="1"/>
        <v>257.57216999999997</v>
      </c>
      <c r="T30" s="56">
        <f t="shared" si="1"/>
        <v>263.171565</v>
      </c>
      <c r="U30" s="56">
        <f t="shared" si="1"/>
        <v>265.9712625</v>
      </c>
      <c r="V30" s="56">
        <f t="shared" si="1"/>
        <v>265.9712625</v>
      </c>
      <c r="W30" s="56">
        <f t="shared" si="1"/>
        <v>279.96975</v>
      </c>
      <c r="X30" s="56">
        <f t="shared" si="1"/>
        <v>260.3718675</v>
      </c>
      <c r="Y30" s="56">
        <f t="shared" si="1"/>
        <v>246.37337999999997</v>
      </c>
      <c r="Z30" s="56">
        <f t="shared" si="1"/>
        <v>223.9758</v>
      </c>
    </row>
    <row r="31" spans="1:26" s="51" customFormat="1" ht="12.75">
      <c r="A31" s="51">
        <v>3.5</v>
      </c>
      <c r="B31" s="51">
        <v>16</v>
      </c>
      <c r="C31" s="56">
        <f t="shared" si="0"/>
        <v>65.326275</v>
      </c>
      <c r="D31" s="56">
        <f t="shared" si="0"/>
        <v>61.795125</v>
      </c>
      <c r="E31" s="56">
        <f t="shared" si="0"/>
        <v>58.263975</v>
      </c>
      <c r="F31" s="56">
        <f t="shared" si="0"/>
        <v>57.3811875</v>
      </c>
      <c r="G31" s="56">
        <f t="shared" si="0"/>
        <v>56.4984</v>
      </c>
      <c r="H31" s="56">
        <f t="shared" si="0"/>
        <v>54.732825</v>
      </c>
      <c r="I31" s="56">
        <f t="shared" si="0"/>
        <v>54.732825</v>
      </c>
      <c r="J31" s="56">
        <f t="shared" si="0"/>
        <v>58.263975</v>
      </c>
      <c r="K31" s="56">
        <f t="shared" si="0"/>
        <v>71.5057875</v>
      </c>
      <c r="L31" s="56">
        <f t="shared" si="0"/>
        <v>75.919725</v>
      </c>
      <c r="M31" s="56">
        <f t="shared" si="0"/>
        <v>80.3336625</v>
      </c>
      <c r="N31" s="56">
        <f t="shared" si="0"/>
        <v>82.0992375</v>
      </c>
      <c r="O31" s="56">
        <f t="shared" si="0"/>
        <v>82.0992375</v>
      </c>
      <c r="P31" s="56">
        <f t="shared" si="0"/>
        <v>81.21645</v>
      </c>
      <c r="Q31" s="56">
        <f t="shared" si="0"/>
        <v>80.3336625</v>
      </c>
      <c r="R31" s="56">
        <f t="shared" si="0"/>
        <v>80.3336625</v>
      </c>
      <c r="S31" s="56">
        <f t="shared" si="1"/>
        <v>81.21645</v>
      </c>
      <c r="T31" s="56">
        <f t="shared" si="1"/>
        <v>82.982025</v>
      </c>
      <c r="U31" s="56">
        <f t="shared" si="1"/>
        <v>83.8648125</v>
      </c>
      <c r="V31" s="56">
        <f t="shared" si="1"/>
        <v>83.8648125</v>
      </c>
      <c r="W31" s="56">
        <f t="shared" si="1"/>
        <v>88.27875</v>
      </c>
      <c r="X31" s="56">
        <f t="shared" si="1"/>
        <v>82.0992375</v>
      </c>
      <c r="Y31" s="56">
        <f t="shared" si="1"/>
        <v>77.6853</v>
      </c>
      <c r="Z31" s="56">
        <f t="shared" si="1"/>
        <v>70.623</v>
      </c>
    </row>
    <row r="32" spans="1:26" s="51" customFormat="1" ht="12.75">
      <c r="A32" s="51">
        <v>0</v>
      </c>
      <c r="B32" s="51">
        <v>17</v>
      </c>
      <c r="C32" s="56">
        <f aca="true" t="shared" si="2" ref="C32:R39">$C$11*C$2*$A32/10000</f>
        <v>0</v>
      </c>
      <c r="D32" s="56">
        <f t="shared" si="2"/>
        <v>0</v>
      </c>
      <c r="E32" s="56">
        <f t="shared" si="2"/>
        <v>0</v>
      </c>
      <c r="F32" s="56">
        <f t="shared" si="2"/>
        <v>0</v>
      </c>
      <c r="G32" s="56">
        <f t="shared" si="2"/>
        <v>0</v>
      </c>
      <c r="H32" s="56">
        <f t="shared" si="2"/>
        <v>0</v>
      </c>
      <c r="I32" s="56">
        <f t="shared" si="2"/>
        <v>0</v>
      </c>
      <c r="J32" s="56">
        <f t="shared" si="2"/>
        <v>0</v>
      </c>
      <c r="K32" s="56">
        <f t="shared" si="2"/>
        <v>0</v>
      </c>
      <c r="L32" s="56">
        <f t="shared" si="2"/>
        <v>0</v>
      </c>
      <c r="M32" s="56">
        <f t="shared" si="2"/>
        <v>0</v>
      </c>
      <c r="N32" s="56">
        <f t="shared" si="2"/>
        <v>0</v>
      </c>
      <c r="O32" s="56">
        <f t="shared" si="2"/>
        <v>0</v>
      </c>
      <c r="P32" s="56">
        <f t="shared" si="2"/>
        <v>0</v>
      </c>
      <c r="Q32" s="56">
        <f t="shared" si="2"/>
        <v>0</v>
      </c>
      <c r="R32" s="56">
        <f t="shared" si="2"/>
        <v>0</v>
      </c>
      <c r="S32" s="56">
        <f aca="true" t="shared" si="3" ref="S32:Z39">$C$11*S$2*$A32/10000</f>
        <v>0</v>
      </c>
      <c r="T32" s="56">
        <f t="shared" si="3"/>
        <v>0</v>
      </c>
      <c r="U32" s="56">
        <f t="shared" si="3"/>
        <v>0</v>
      </c>
      <c r="V32" s="56">
        <f t="shared" si="3"/>
        <v>0</v>
      </c>
      <c r="W32" s="56">
        <f t="shared" si="3"/>
        <v>0</v>
      </c>
      <c r="X32" s="56">
        <f t="shared" si="3"/>
        <v>0</v>
      </c>
      <c r="Y32" s="56">
        <f t="shared" si="3"/>
        <v>0</v>
      </c>
      <c r="Z32" s="56">
        <f t="shared" si="3"/>
        <v>0</v>
      </c>
    </row>
    <row r="33" spans="1:26" s="51" customFormat="1" ht="12.75">
      <c r="A33" s="51">
        <v>11.7</v>
      </c>
      <c r="B33" s="51">
        <v>18</v>
      </c>
      <c r="C33" s="56">
        <f t="shared" si="2"/>
        <v>218.37640499999998</v>
      </c>
      <c r="D33" s="56">
        <f t="shared" si="2"/>
        <v>206.572275</v>
      </c>
      <c r="E33" s="56">
        <f t="shared" si="2"/>
        <v>194.768145</v>
      </c>
      <c r="F33" s="56">
        <f t="shared" si="2"/>
        <v>191.81711249999998</v>
      </c>
      <c r="G33" s="56">
        <f t="shared" si="2"/>
        <v>188.86607999999998</v>
      </c>
      <c r="H33" s="56">
        <f t="shared" si="2"/>
        <v>182.964015</v>
      </c>
      <c r="I33" s="56">
        <f t="shared" si="2"/>
        <v>182.964015</v>
      </c>
      <c r="J33" s="56">
        <f t="shared" si="2"/>
        <v>194.768145</v>
      </c>
      <c r="K33" s="56">
        <f t="shared" si="2"/>
        <v>239.03363249999998</v>
      </c>
      <c r="L33" s="56">
        <f t="shared" si="2"/>
        <v>253.78879499999996</v>
      </c>
      <c r="M33" s="56">
        <f t="shared" si="2"/>
        <v>268.5439575</v>
      </c>
      <c r="N33" s="56">
        <f t="shared" si="2"/>
        <v>274.44602249999997</v>
      </c>
      <c r="O33" s="56">
        <f t="shared" si="2"/>
        <v>274.44602249999997</v>
      </c>
      <c r="P33" s="56">
        <f t="shared" si="2"/>
        <v>271.49499</v>
      </c>
      <c r="Q33" s="56">
        <f t="shared" si="2"/>
        <v>268.5439575</v>
      </c>
      <c r="R33" s="56">
        <f t="shared" si="2"/>
        <v>268.5439575</v>
      </c>
      <c r="S33" s="56">
        <f t="shared" si="3"/>
        <v>271.49499</v>
      </c>
      <c r="T33" s="56">
        <f t="shared" si="3"/>
        <v>277.39705499999997</v>
      </c>
      <c r="U33" s="56">
        <f t="shared" si="3"/>
        <v>280.3480875</v>
      </c>
      <c r="V33" s="56">
        <f t="shared" si="3"/>
        <v>280.3480875</v>
      </c>
      <c r="W33" s="56">
        <f t="shared" si="3"/>
        <v>295.10325</v>
      </c>
      <c r="X33" s="56">
        <f t="shared" si="3"/>
        <v>274.44602249999997</v>
      </c>
      <c r="Y33" s="56">
        <f t="shared" si="3"/>
        <v>259.69086</v>
      </c>
      <c r="Z33" s="56">
        <f t="shared" si="3"/>
        <v>236.0826</v>
      </c>
    </row>
    <row r="34" spans="1:26" s="51" customFormat="1" ht="12.75">
      <c r="A34" s="51">
        <v>6.4</v>
      </c>
      <c r="B34" s="51">
        <v>19</v>
      </c>
      <c r="C34" s="56">
        <f t="shared" si="2"/>
        <v>119.45376</v>
      </c>
      <c r="D34" s="56">
        <f t="shared" si="2"/>
        <v>112.9968</v>
      </c>
      <c r="E34" s="56">
        <f t="shared" si="2"/>
        <v>106.53984000000001</v>
      </c>
      <c r="F34" s="56">
        <f t="shared" si="2"/>
        <v>104.9256</v>
      </c>
      <c r="G34" s="56">
        <f t="shared" si="2"/>
        <v>103.31136000000001</v>
      </c>
      <c r="H34" s="56">
        <f t="shared" si="2"/>
        <v>100.08288</v>
      </c>
      <c r="I34" s="56">
        <f t="shared" si="2"/>
        <v>100.08288</v>
      </c>
      <c r="J34" s="56">
        <f t="shared" si="2"/>
        <v>106.53984000000001</v>
      </c>
      <c r="K34" s="56">
        <f t="shared" si="2"/>
        <v>130.75344</v>
      </c>
      <c r="L34" s="56">
        <f t="shared" si="2"/>
        <v>138.82464000000002</v>
      </c>
      <c r="M34" s="56">
        <f t="shared" si="2"/>
        <v>146.89584000000002</v>
      </c>
      <c r="N34" s="56">
        <f t="shared" si="2"/>
        <v>150.12432</v>
      </c>
      <c r="O34" s="56">
        <f t="shared" si="2"/>
        <v>150.12432</v>
      </c>
      <c r="P34" s="56">
        <f t="shared" si="2"/>
        <v>148.51008000000002</v>
      </c>
      <c r="Q34" s="56">
        <f t="shared" si="2"/>
        <v>146.89584000000002</v>
      </c>
      <c r="R34" s="56">
        <f t="shared" si="2"/>
        <v>146.89584000000002</v>
      </c>
      <c r="S34" s="56">
        <f t="shared" si="3"/>
        <v>148.51008000000002</v>
      </c>
      <c r="T34" s="56">
        <f t="shared" si="3"/>
        <v>151.73856</v>
      </c>
      <c r="U34" s="56">
        <f t="shared" si="3"/>
        <v>153.3528</v>
      </c>
      <c r="V34" s="56">
        <f t="shared" si="3"/>
        <v>153.3528</v>
      </c>
      <c r="W34" s="56">
        <f t="shared" si="3"/>
        <v>161.424</v>
      </c>
      <c r="X34" s="56">
        <f t="shared" si="3"/>
        <v>150.12432</v>
      </c>
      <c r="Y34" s="56">
        <f t="shared" si="3"/>
        <v>142.05312</v>
      </c>
      <c r="Z34" s="56">
        <f t="shared" si="3"/>
        <v>129.1392</v>
      </c>
    </row>
    <row r="35" spans="1:26" s="51" customFormat="1" ht="12.75">
      <c r="A35" s="51">
        <v>4.5</v>
      </c>
      <c r="B35" s="51">
        <v>20</v>
      </c>
      <c r="C35" s="56">
        <f t="shared" si="2"/>
        <v>83.990925</v>
      </c>
      <c r="D35" s="56">
        <f t="shared" si="2"/>
        <v>79.450875</v>
      </c>
      <c r="E35" s="56">
        <f t="shared" si="2"/>
        <v>74.910825</v>
      </c>
      <c r="F35" s="56">
        <f t="shared" si="2"/>
        <v>73.7758125</v>
      </c>
      <c r="G35" s="56">
        <f t="shared" si="2"/>
        <v>72.6408</v>
      </c>
      <c r="H35" s="56">
        <f t="shared" si="2"/>
        <v>70.370775</v>
      </c>
      <c r="I35" s="56">
        <f t="shared" si="2"/>
        <v>70.370775</v>
      </c>
      <c r="J35" s="56">
        <f t="shared" si="2"/>
        <v>74.910825</v>
      </c>
      <c r="K35" s="56">
        <f t="shared" si="2"/>
        <v>91.9360125</v>
      </c>
      <c r="L35" s="56">
        <f t="shared" si="2"/>
        <v>97.611075</v>
      </c>
      <c r="M35" s="56">
        <f t="shared" si="2"/>
        <v>103.2861375</v>
      </c>
      <c r="N35" s="56">
        <f t="shared" si="2"/>
        <v>105.5561625</v>
      </c>
      <c r="O35" s="56">
        <f t="shared" si="2"/>
        <v>105.5561625</v>
      </c>
      <c r="P35" s="56">
        <f t="shared" si="2"/>
        <v>104.42115</v>
      </c>
      <c r="Q35" s="56">
        <f t="shared" si="2"/>
        <v>103.2861375</v>
      </c>
      <c r="R35" s="56">
        <f t="shared" si="2"/>
        <v>103.2861375</v>
      </c>
      <c r="S35" s="56">
        <f t="shared" si="3"/>
        <v>104.42115</v>
      </c>
      <c r="T35" s="56">
        <f t="shared" si="3"/>
        <v>106.691175</v>
      </c>
      <c r="U35" s="56">
        <f t="shared" si="3"/>
        <v>107.8261875</v>
      </c>
      <c r="V35" s="56">
        <f t="shared" si="3"/>
        <v>107.8261875</v>
      </c>
      <c r="W35" s="56">
        <f t="shared" si="3"/>
        <v>113.50125</v>
      </c>
      <c r="X35" s="56">
        <f t="shared" si="3"/>
        <v>105.5561625</v>
      </c>
      <c r="Y35" s="56">
        <f t="shared" si="3"/>
        <v>99.8811</v>
      </c>
      <c r="Z35" s="56">
        <f t="shared" si="3"/>
        <v>90.801</v>
      </c>
    </row>
    <row r="36" spans="1:26" s="51" customFormat="1" ht="12.75">
      <c r="A36" s="51">
        <v>0</v>
      </c>
      <c r="B36" s="51">
        <v>21</v>
      </c>
      <c r="C36" s="56">
        <f t="shared" si="2"/>
        <v>0</v>
      </c>
      <c r="D36" s="56">
        <f t="shared" si="2"/>
        <v>0</v>
      </c>
      <c r="E36" s="56">
        <f t="shared" si="2"/>
        <v>0</v>
      </c>
      <c r="F36" s="56">
        <f t="shared" si="2"/>
        <v>0</v>
      </c>
      <c r="G36" s="56">
        <f t="shared" si="2"/>
        <v>0</v>
      </c>
      <c r="H36" s="56">
        <f t="shared" si="2"/>
        <v>0</v>
      </c>
      <c r="I36" s="56">
        <f t="shared" si="2"/>
        <v>0</v>
      </c>
      <c r="J36" s="56">
        <f t="shared" si="2"/>
        <v>0</v>
      </c>
      <c r="K36" s="56">
        <f t="shared" si="2"/>
        <v>0</v>
      </c>
      <c r="L36" s="56">
        <f t="shared" si="2"/>
        <v>0</v>
      </c>
      <c r="M36" s="56">
        <f t="shared" si="2"/>
        <v>0</v>
      </c>
      <c r="N36" s="56">
        <f t="shared" si="2"/>
        <v>0</v>
      </c>
      <c r="O36" s="56">
        <f t="shared" si="2"/>
        <v>0</v>
      </c>
      <c r="P36" s="56">
        <f t="shared" si="2"/>
        <v>0</v>
      </c>
      <c r="Q36" s="56">
        <f t="shared" si="2"/>
        <v>0</v>
      </c>
      <c r="R36" s="56">
        <f t="shared" si="2"/>
        <v>0</v>
      </c>
      <c r="S36" s="56">
        <f t="shared" si="3"/>
        <v>0</v>
      </c>
      <c r="T36" s="56">
        <f t="shared" si="3"/>
        <v>0</v>
      </c>
      <c r="U36" s="56">
        <f t="shared" si="3"/>
        <v>0</v>
      </c>
      <c r="V36" s="56">
        <f t="shared" si="3"/>
        <v>0</v>
      </c>
      <c r="W36" s="56">
        <f t="shared" si="3"/>
        <v>0</v>
      </c>
      <c r="X36" s="56">
        <f t="shared" si="3"/>
        <v>0</v>
      </c>
      <c r="Y36" s="56">
        <f t="shared" si="3"/>
        <v>0</v>
      </c>
      <c r="Z36" s="56">
        <f t="shared" si="3"/>
        <v>0</v>
      </c>
    </row>
    <row r="37" spans="1:26" s="51" customFormat="1" ht="12.75">
      <c r="A37" s="51">
        <v>0</v>
      </c>
      <c r="B37" s="51">
        <v>22</v>
      </c>
      <c r="C37" s="56">
        <f t="shared" si="2"/>
        <v>0</v>
      </c>
      <c r="D37" s="56">
        <f t="shared" si="2"/>
        <v>0</v>
      </c>
      <c r="E37" s="56">
        <f t="shared" si="2"/>
        <v>0</v>
      </c>
      <c r="F37" s="56">
        <f t="shared" si="2"/>
        <v>0</v>
      </c>
      <c r="G37" s="56">
        <f t="shared" si="2"/>
        <v>0</v>
      </c>
      <c r="H37" s="56">
        <f t="shared" si="2"/>
        <v>0</v>
      </c>
      <c r="I37" s="56">
        <f t="shared" si="2"/>
        <v>0</v>
      </c>
      <c r="J37" s="56">
        <f t="shared" si="2"/>
        <v>0</v>
      </c>
      <c r="K37" s="56">
        <f t="shared" si="2"/>
        <v>0</v>
      </c>
      <c r="L37" s="56">
        <f t="shared" si="2"/>
        <v>0</v>
      </c>
      <c r="M37" s="56">
        <f t="shared" si="2"/>
        <v>0</v>
      </c>
      <c r="N37" s="56">
        <f t="shared" si="2"/>
        <v>0</v>
      </c>
      <c r="O37" s="56">
        <f t="shared" si="2"/>
        <v>0</v>
      </c>
      <c r="P37" s="56">
        <f t="shared" si="2"/>
        <v>0</v>
      </c>
      <c r="Q37" s="56">
        <f t="shared" si="2"/>
        <v>0</v>
      </c>
      <c r="R37" s="56">
        <f t="shared" si="2"/>
        <v>0</v>
      </c>
      <c r="S37" s="56">
        <f t="shared" si="3"/>
        <v>0</v>
      </c>
      <c r="T37" s="56">
        <f t="shared" si="3"/>
        <v>0</v>
      </c>
      <c r="U37" s="56">
        <f t="shared" si="3"/>
        <v>0</v>
      </c>
      <c r="V37" s="56">
        <f t="shared" si="3"/>
        <v>0</v>
      </c>
      <c r="W37" s="56">
        <f t="shared" si="3"/>
        <v>0</v>
      </c>
      <c r="X37" s="56">
        <f t="shared" si="3"/>
        <v>0</v>
      </c>
      <c r="Y37" s="56">
        <f t="shared" si="3"/>
        <v>0</v>
      </c>
      <c r="Z37" s="56">
        <f t="shared" si="3"/>
        <v>0</v>
      </c>
    </row>
    <row r="38" spans="1:26" s="51" customFormat="1" ht="12.75">
      <c r="A38" s="51">
        <v>0</v>
      </c>
      <c r="B38" s="51">
        <v>23</v>
      </c>
      <c r="C38" s="56">
        <f t="shared" si="2"/>
        <v>0</v>
      </c>
      <c r="D38" s="56">
        <f t="shared" si="2"/>
        <v>0</v>
      </c>
      <c r="E38" s="56">
        <f t="shared" si="2"/>
        <v>0</v>
      </c>
      <c r="F38" s="56">
        <f t="shared" si="2"/>
        <v>0</v>
      </c>
      <c r="G38" s="56">
        <f t="shared" si="2"/>
        <v>0</v>
      </c>
      <c r="H38" s="56">
        <f t="shared" si="2"/>
        <v>0</v>
      </c>
      <c r="I38" s="56">
        <f t="shared" si="2"/>
        <v>0</v>
      </c>
      <c r="J38" s="56">
        <f t="shared" si="2"/>
        <v>0</v>
      </c>
      <c r="K38" s="56">
        <f t="shared" si="2"/>
        <v>0</v>
      </c>
      <c r="L38" s="56">
        <f t="shared" si="2"/>
        <v>0</v>
      </c>
      <c r="M38" s="56">
        <f t="shared" si="2"/>
        <v>0</v>
      </c>
      <c r="N38" s="56">
        <f t="shared" si="2"/>
        <v>0</v>
      </c>
      <c r="O38" s="56">
        <f t="shared" si="2"/>
        <v>0</v>
      </c>
      <c r="P38" s="56">
        <f t="shared" si="2"/>
        <v>0</v>
      </c>
      <c r="Q38" s="56">
        <f t="shared" si="2"/>
        <v>0</v>
      </c>
      <c r="R38" s="56">
        <f t="shared" si="2"/>
        <v>0</v>
      </c>
      <c r="S38" s="56">
        <f t="shared" si="3"/>
        <v>0</v>
      </c>
      <c r="T38" s="56">
        <f t="shared" si="3"/>
        <v>0</v>
      </c>
      <c r="U38" s="56">
        <f t="shared" si="3"/>
        <v>0</v>
      </c>
      <c r="V38" s="56">
        <f t="shared" si="3"/>
        <v>0</v>
      </c>
      <c r="W38" s="56">
        <f t="shared" si="3"/>
        <v>0</v>
      </c>
      <c r="X38" s="56">
        <f t="shared" si="3"/>
        <v>0</v>
      </c>
      <c r="Y38" s="56">
        <f t="shared" si="3"/>
        <v>0</v>
      </c>
      <c r="Z38" s="56">
        <f t="shared" si="3"/>
        <v>0</v>
      </c>
    </row>
    <row r="39" spans="1:26" s="51" customFormat="1" ht="12.75">
      <c r="A39" s="51">
        <v>0</v>
      </c>
      <c r="B39" s="51">
        <v>24</v>
      </c>
      <c r="C39" s="56">
        <f t="shared" si="2"/>
        <v>0</v>
      </c>
      <c r="D39" s="56">
        <f t="shared" si="2"/>
        <v>0</v>
      </c>
      <c r="E39" s="56">
        <f t="shared" si="2"/>
        <v>0</v>
      </c>
      <c r="F39" s="56">
        <f t="shared" si="2"/>
        <v>0</v>
      </c>
      <c r="G39" s="56">
        <f t="shared" si="2"/>
        <v>0</v>
      </c>
      <c r="H39" s="56">
        <f t="shared" si="2"/>
        <v>0</v>
      </c>
      <c r="I39" s="56">
        <f t="shared" si="2"/>
        <v>0</v>
      </c>
      <c r="J39" s="56">
        <f t="shared" si="2"/>
        <v>0</v>
      </c>
      <c r="K39" s="56">
        <f t="shared" si="2"/>
        <v>0</v>
      </c>
      <c r="L39" s="56">
        <f t="shared" si="2"/>
        <v>0</v>
      </c>
      <c r="M39" s="56">
        <f t="shared" si="2"/>
        <v>0</v>
      </c>
      <c r="N39" s="56">
        <f t="shared" si="2"/>
        <v>0</v>
      </c>
      <c r="O39" s="56">
        <f t="shared" si="2"/>
        <v>0</v>
      </c>
      <c r="P39" s="56">
        <f t="shared" si="2"/>
        <v>0</v>
      </c>
      <c r="Q39" s="56">
        <f t="shared" si="2"/>
        <v>0</v>
      </c>
      <c r="R39" s="56">
        <f t="shared" si="2"/>
        <v>0</v>
      </c>
      <c r="S39" s="56">
        <f t="shared" si="3"/>
        <v>0</v>
      </c>
      <c r="T39" s="56">
        <f t="shared" si="3"/>
        <v>0</v>
      </c>
      <c r="U39" s="56">
        <f t="shared" si="3"/>
        <v>0</v>
      </c>
      <c r="V39" s="56">
        <f t="shared" si="3"/>
        <v>0</v>
      </c>
      <c r="W39" s="56">
        <f t="shared" si="3"/>
        <v>0</v>
      </c>
      <c r="X39" s="56">
        <f t="shared" si="3"/>
        <v>0</v>
      </c>
      <c r="Y39" s="56">
        <f t="shared" si="3"/>
        <v>0</v>
      </c>
      <c r="Z39" s="56">
        <f t="shared" si="3"/>
        <v>0</v>
      </c>
    </row>
    <row r="40" spans="1:26" s="52" customFormat="1" ht="12.75">
      <c r="A40" s="52">
        <v>3.8</v>
      </c>
      <c r="B40" s="52">
        <v>25</v>
      </c>
      <c r="C40" s="57">
        <f>$C$12*C$2*$A40/10000</f>
        <v>65.43914868</v>
      </c>
      <c r="D40" s="57">
        <f aca="true" t="shared" si="4" ref="D40:Z55">$C$12*D$2*$A40/10000</f>
        <v>61.9018974</v>
      </c>
      <c r="E40" s="57">
        <f t="shared" si="4"/>
        <v>58.36464612</v>
      </c>
      <c r="F40" s="57">
        <f t="shared" si="4"/>
        <v>57.4803333</v>
      </c>
      <c r="G40" s="57">
        <f t="shared" si="4"/>
        <v>56.59602047999999</v>
      </c>
      <c r="H40" s="57">
        <f t="shared" si="4"/>
        <v>54.82739484</v>
      </c>
      <c r="I40" s="57">
        <f t="shared" si="4"/>
        <v>54.82739484</v>
      </c>
      <c r="J40" s="57">
        <f t="shared" si="4"/>
        <v>58.36464612</v>
      </c>
      <c r="K40" s="57">
        <f t="shared" si="4"/>
        <v>71.62933842000001</v>
      </c>
      <c r="L40" s="57">
        <f t="shared" si="4"/>
        <v>76.05090252</v>
      </c>
      <c r="M40" s="57">
        <f t="shared" si="4"/>
        <v>80.47246661999999</v>
      </c>
      <c r="N40" s="57">
        <f t="shared" si="4"/>
        <v>82.24109226</v>
      </c>
      <c r="O40" s="57">
        <f t="shared" si="4"/>
        <v>82.24109226</v>
      </c>
      <c r="P40" s="57">
        <f t="shared" si="4"/>
        <v>81.35677944</v>
      </c>
      <c r="Q40" s="57">
        <f t="shared" si="4"/>
        <v>80.47246661999999</v>
      </c>
      <c r="R40" s="57">
        <f t="shared" si="4"/>
        <v>80.47246661999999</v>
      </c>
      <c r="S40" s="57">
        <f t="shared" si="4"/>
        <v>81.35677944</v>
      </c>
      <c r="T40" s="57">
        <f t="shared" si="4"/>
        <v>83.12540508000001</v>
      </c>
      <c r="U40" s="57">
        <f t="shared" si="4"/>
        <v>84.0097179</v>
      </c>
      <c r="V40" s="57">
        <f t="shared" si="4"/>
        <v>84.0097179</v>
      </c>
      <c r="W40" s="57">
        <f t="shared" si="4"/>
        <v>88.43128200000001</v>
      </c>
      <c r="X40" s="57">
        <f t="shared" si="4"/>
        <v>82.24109226</v>
      </c>
      <c r="Y40" s="57">
        <f>$C$12*Y$2*$A40/10000</f>
        <v>77.81952816</v>
      </c>
      <c r="Z40" s="57">
        <f t="shared" si="4"/>
        <v>70.74502559999999</v>
      </c>
    </row>
    <row r="41" spans="1:26" s="52" customFormat="1" ht="12.75">
      <c r="A41" s="52">
        <v>3.4</v>
      </c>
      <c r="B41" s="52">
        <v>26</v>
      </c>
      <c r="C41" s="57">
        <f aca="true" t="shared" si="5" ref="C41:R62">$C$12*C$2*$A41/10000</f>
        <v>58.55081724</v>
      </c>
      <c r="D41" s="57">
        <f t="shared" si="5"/>
        <v>55.3859082</v>
      </c>
      <c r="E41" s="57">
        <f t="shared" si="5"/>
        <v>52.22099916</v>
      </c>
      <c r="F41" s="57">
        <f t="shared" si="5"/>
        <v>51.4297719</v>
      </c>
      <c r="G41" s="57">
        <f t="shared" si="5"/>
        <v>50.63854464</v>
      </c>
      <c r="H41" s="57">
        <f t="shared" si="5"/>
        <v>49.05609012</v>
      </c>
      <c r="I41" s="57">
        <f t="shared" si="5"/>
        <v>49.05609012</v>
      </c>
      <c r="J41" s="57">
        <f t="shared" si="5"/>
        <v>52.22099916</v>
      </c>
      <c r="K41" s="57">
        <f t="shared" si="5"/>
        <v>64.08940806000001</v>
      </c>
      <c r="L41" s="57">
        <f t="shared" si="5"/>
        <v>68.04554436</v>
      </c>
      <c r="M41" s="57">
        <f t="shared" si="5"/>
        <v>72.00168066</v>
      </c>
      <c r="N41" s="57">
        <f t="shared" si="5"/>
        <v>73.58413518</v>
      </c>
      <c r="O41" s="57">
        <f t="shared" si="5"/>
        <v>73.58413518</v>
      </c>
      <c r="P41" s="57">
        <f t="shared" si="5"/>
        <v>72.79290792</v>
      </c>
      <c r="Q41" s="57">
        <f t="shared" si="5"/>
        <v>72.00168066</v>
      </c>
      <c r="R41" s="57">
        <f t="shared" si="5"/>
        <v>72.00168066</v>
      </c>
      <c r="S41" s="57">
        <f t="shared" si="4"/>
        <v>72.79290792</v>
      </c>
      <c r="T41" s="57">
        <f t="shared" si="4"/>
        <v>74.37536244</v>
      </c>
      <c r="U41" s="57">
        <f t="shared" si="4"/>
        <v>75.1665897</v>
      </c>
      <c r="V41" s="57">
        <f t="shared" si="4"/>
        <v>75.1665897</v>
      </c>
      <c r="W41" s="57">
        <f t="shared" si="4"/>
        <v>79.122726</v>
      </c>
      <c r="X41" s="57">
        <f t="shared" si="4"/>
        <v>73.58413518</v>
      </c>
      <c r="Y41" s="57">
        <f t="shared" si="4"/>
        <v>69.62799888</v>
      </c>
      <c r="Z41" s="57">
        <f t="shared" si="4"/>
        <v>63.2981808</v>
      </c>
    </row>
    <row r="42" spans="1:26" s="52" customFormat="1" ht="12.75">
      <c r="A42" s="52">
        <v>6.3</v>
      </c>
      <c r="B42" s="52">
        <v>27</v>
      </c>
      <c r="C42" s="57">
        <f t="shared" si="5"/>
        <v>108.49122018000001</v>
      </c>
      <c r="D42" s="57">
        <f t="shared" si="5"/>
        <v>102.6268299</v>
      </c>
      <c r="E42" s="57">
        <f t="shared" si="5"/>
        <v>96.76243962</v>
      </c>
      <c r="F42" s="57">
        <f t="shared" si="5"/>
        <v>95.29634205</v>
      </c>
      <c r="G42" s="57">
        <f t="shared" si="5"/>
        <v>93.83024448</v>
      </c>
      <c r="H42" s="57">
        <f t="shared" si="5"/>
        <v>90.89804934</v>
      </c>
      <c r="I42" s="57">
        <f t="shared" si="5"/>
        <v>90.89804934</v>
      </c>
      <c r="J42" s="57">
        <f t="shared" si="5"/>
        <v>96.76243962</v>
      </c>
      <c r="K42" s="57">
        <f t="shared" si="5"/>
        <v>118.75390317000002</v>
      </c>
      <c r="L42" s="57">
        <f t="shared" si="5"/>
        <v>126.08439102</v>
      </c>
      <c r="M42" s="57">
        <f t="shared" si="4"/>
        <v>133.41487887</v>
      </c>
      <c r="N42" s="57">
        <f t="shared" si="4"/>
        <v>136.34707401</v>
      </c>
      <c r="O42" s="57">
        <f t="shared" si="4"/>
        <v>136.34707401</v>
      </c>
      <c r="P42" s="57">
        <f t="shared" si="4"/>
        <v>134.88097644</v>
      </c>
      <c r="Q42" s="57">
        <f t="shared" si="4"/>
        <v>133.41487887</v>
      </c>
      <c r="R42" s="57">
        <f t="shared" si="4"/>
        <v>133.41487887</v>
      </c>
      <c r="S42" s="57">
        <f t="shared" si="4"/>
        <v>134.88097644</v>
      </c>
      <c r="T42" s="57">
        <f t="shared" si="4"/>
        <v>137.81317158000002</v>
      </c>
      <c r="U42" s="57">
        <f t="shared" si="4"/>
        <v>139.27926915</v>
      </c>
      <c r="V42" s="57">
        <f t="shared" si="4"/>
        <v>139.27926915</v>
      </c>
      <c r="W42" s="57">
        <f t="shared" si="4"/>
        <v>146.609757</v>
      </c>
      <c r="X42" s="57">
        <f t="shared" si="4"/>
        <v>136.34707401</v>
      </c>
      <c r="Y42" s="57">
        <f t="shared" si="4"/>
        <v>129.01658616000003</v>
      </c>
      <c r="Z42" s="57">
        <f t="shared" si="4"/>
        <v>117.28780559999998</v>
      </c>
    </row>
    <row r="43" spans="1:26" s="52" customFormat="1" ht="12.75">
      <c r="A43" s="52">
        <v>2.6</v>
      </c>
      <c r="B43" s="52">
        <v>28</v>
      </c>
      <c r="C43" s="57">
        <f t="shared" si="5"/>
        <v>44.77415436000001</v>
      </c>
      <c r="D43" s="57">
        <f t="shared" si="5"/>
        <v>42.35392980000001</v>
      </c>
      <c r="E43" s="57">
        <f t="shared" si="5"/>
        <v>39.93370524</v>
      </c>
      <c r="F43" s="57">
        <f t="shared" si="5"/>
        <v>39.32864910000001</v>
      </c>
      <c r="G43" s="57">
        <f t="shared" si="5"/>
        <v>38.723592960000005</v>
      </c>
      <c r="H43" s="57">
        <f t="shared" si="5"/>
        <v>37.51348068000001</v>
      </c>
      <c r="I43" s="57">
        <f t="shared" si="5"/>
        <v>37.51348068000001</v>
      </c>
      <c r="J43" s="57">
        <f t="shared" si="5"/>
        <v>39.93370524</v>
      </c>
      <c r="K43" s="57">
        <f t="shared" si="5"/>
        <v>49.009547340000005</v>
      </c>
      <c r="L43" s="57">
        <f t="shared" si="5"/>
        <v>52.03482804</v>
      </c>
      <c r="M43" s="57">
        <f t="shared" si="4"/>
        <v>55.06010874000001</v>
      </c>
      <c r="N43" s="57">
        <f t="shared" si="4"/>
        <v>56.27022102000001</v>
      </c>
      <c r="O43" s="57">
        <f t="shared" si="4"/>
        <v>56.27022102000001</v>
      </c>
      <c r="P43" s="57">
        <f t="shared" si="4"/>
        <v>55.66516488</v>
      </c>
      <c r="Q43" s="57">
        <f t="shared" si="4"/>
        <v>55.06010874000001</v>
      </c>
      <c r="R43" s="57">
        <f t="shared" si="4"/>
        <v>55.06010874000001</v>
      </c>
      <c r="S43" s="57">
        <f t="shared" si="4"/>
        <v>55.66516488</v>
      </c>
      <c r="T43" s="57">
        <f t="shared" si="4"/>
        <v>56.87527716000001</v>
      </c>
      <c r="U43" s="57">
        <f t="shared" si="4"/>
        <v>57.48033330000001</v>
      </c>
      <c r="V43" s="57">
        <f t="shared" si="4"/>
        <v>57.48033330000001</v>
      </c>
      <c r="W43" s="57">
        <f t="shared" si="4"/>
        <v>60.505614000000016</v>
      </c>
      <c r="X43" s="57">
        <f t="shared" si="4"/>
        <v>56.27022102000001</v>
      </c>
      <c r="Y43" s="57">
        <f t="shared" si="4"/>
        <v>53.244940320000005</v>
      </c>
      <c r="Z43" s="57">
        <f t="shared" si="4"/>
        <v>48.4044912</v>
      </c>
    </row>
    <row r="44" spans="1:26" s="52" customFormat="1" ht="12.75">
      <c r="A44" s="52">
        <v>2.5</v>
      </c>
      <c r="B44" s="52">
        <v>29</v>
      </c>
      <c r="C44" s="57">
        <f t="shared" si="5"/>
        <v>43.05207150000001</v>
      </c>
      <c r="D44" s="57">
        <f t="shared" si="5"/>
        <v>40.7249325</v>
      </c>
      <c r="E44" s="57">
        <f t="shared" si="5"/>
        <v>38.3977935</v>
      </c>
      <c r="F44" s="57">
        <f t="shared" si="5"/>
        <v>37.81600875</v>
      </c>
      <c r="G44" s="57">
        <f t="shared" si="5"/>
        <v>37.234224</v>
      </c>
      <c r="H44" s="57">
        <f t="shared" si="5"/>
        <v>36.0706545</v>
      </c>
      <c r="I44" s="57">
        <f t="shared" si="5"/>
        <v>36.0706545</v>
      </c>
      <c r="J44" s="57">
        <f t="shared" si="5"/>
        <v>38.3977935</v>
      </c>
      <c r="K44" s="57">
        <f t="shared" si="5"/>
        <v>47.124564750000005</v>
      </c>
      <c r="L44" s="57">
        <f t="shared" si="5"/>
        <v>50.033488500000004</v>
      </c>
      <c r="M44" s="57">
        <f t="shared" si="4"/>
        <v>52.942412250000004</v>
      </c>
      <c r="N44" s="57">
        <f t="shared" si="4"/>
        <v>54.10598175000001</v>
      </c>
      <c r="O44" s="57">
        <f t="shared" si="4"/>
        <v>54.10598175000001</v>
      </c>
      <c r="P44" s="57">
        <f t="shared" si="4"/>
        <v>53.524196999999994</v>
      </c>
      <c r="Q44" s="57">
        <f t="shared" si="4"/>
        <v>52.942412250000004</v>
      </c>
      <c r="R44" s="57">
        <f t="shared" si="4"/>
        <v>52.942412250000004</v>
      </c>
      <c r="S44" s="57">
        <f t="shared" si="4"/>
        <v>53.524196999999994</v>
      </c>
      <c r="T44" s="57">
        <f t="shared" si="4"/>
        <v>54.6877665</v>
      </c>
      <c r="U44" s="57">
        <f t="shared" si="4"/>
        <v>55.269551250000006</v>
      </c>
      <c r="V44" s="57">
        <f t="shared" si="4"/>
        <v>55.269551250000006</v>
      </c>
      <c r="W44" s="57">
        <f t="shared" si="4"/>
        <v>58.178475</v>
      </c>
      <c r="X44" s="57">
        <f t="shared" si="4"/>
        <v>54.10598175000001</v>
      </c>
      <c r="Y44" s="57">
        <f t="shared" si="4"/>
        <v>51.197058000000006</v>
      </c>
      <c r="Z44" s="57">
        <f t="shared" si="4"/>
        <v>46.54278</v>
      </c>
    </row>
    <row r="45" spans="1:26" s="52" customFormat="1" ht="12.75">
      <c r="A45" s="52">
        <v>4.8</v>
      </c>
      <c r="B45" s="52">
        <v>30</v>
      </c>
      <c r="C45" s="57">
        <f t="shared" si="5"/>
        <v>82.65997728</v>
      </c>
      <c r="D45" s="57">
        <f t="shared" si="5"/>
        <v>78.1918704</v>
      </c>
      <c r="E45" s="57">
        <f t="shared" si="5"/>
        <v>73.72376352</v>
      </c>
      <c r="F45" s="57">
        <f t="shared" si="5"/>
        <v>72.60673680000001</v>
      </c>
      <c r="G45" s="57">
        <f t="shared" si="5"/>
        <v>71.48971008</v>
      </c>
      <c r="H45" s="57">
        <f t="shared" si="5"/>
        <v>69.25565664</v>
      </c>
      <c r="I45" s="57">
        <f t="shared" si="5"/>
        <v>69.25565664</v>
      </c>
      <c r="J45" s="57">
        <f t="shared" si="5"/>
        <v>73.72376352</v>
      </c>
      <c r="K45" s="57">
        <f t="shared" si="5"/>
        <v>90.47916432000001</v>
      </c>
      <c r="L45" s="57">
        <f t="shared" si="5"/>
        <v>96.06429792</v>
      </c>
      <c r="M45" s="57">
        <f t="shared" si="4"/>
        <v>101.64943152</v>
      </c>
      <c r="N45" s="57">
        <f t="shared" si="4"/>
        <v>103.88348496</v>
      </c>
      <c r="O45" s="57">
        <f t="shared" si="4"/>
        <v>103.88348496</v>
      </c>
      <c r="P45" s="57">
        <f t="shared" si="4"/>
        <v>102.76645823999999</v>
      </c>
      <c r="Q45" s="57">
        <f t="shared" si="4"/>
        <v>101.64943152</v>
      </c>
      <c r="R45" s="57">
        <f t="shared" si="4"/>
        <v>101.64943152</v>
      </c>
      <c r="S45" s="57">
        <f t="shared" si="4"/>
        <v>102.76645823999999</v>
      </c>
      <c r="T45" s="57">
        <f t="shared" si="4"/>
        <v>105.00051168</v>
      </c>
      <c r="U45" s="57">
        <f t="shared" si="4"/>
        <v>106.1175384</v>
      </c>
      <c r="V45" s="57">
        <f t="shared" si="4"/>
        <v>106.1175384</v>
      </c>
      <c r="W45" s="57">
        <f t="shared" si="4"/>
        <v>111.70267199999999</v>
      </c>
      <c r="X45" s="57">
        <f t="shared" si="4"/>
        <v>103.88348496</v>
      </c>
      <c r="Y45" s="57">
        <f t="shared" si="4"/>
        <v>98.29835136000001</v>
      </c>
      <c r="Z45" s="57">
        <f t="shared" si="4"/>
        <v>89.3621376</v>
      </c>
    </row>
    <row r="46" spans="1:26" s="52" customFormat="1" ht="12.75">
      <c r="A46" s="52">
        <v>4.4</v>
      </c>
      <c r="B46" s="52">
        <v>31</v>
      </c>
      <c r="C46" s="57">
        <f t="shared" si="5"/>
        <v>75.77164584</v>
      </c>
      <c r="D46" s="57">
        <f t="shared" si="5"/>
        <v>71.67588120000002</v>
      </c>
      <c r="E46" s="57">
        <f t="shared" si="5"/>
        <v>67.58011656000001</v>
      </c>
      <c r="F46" s="57">
        <f t="shared" si="5"/>
        <v>66.5561754</v>
      </c>
      <c r="G46" s="57">
        <f t="shared" si="5"/>
        <v>65.53223424000001</v>
      </c>
      <c r="H46" s="57">
        <f t="shared" si="5"/>
        <v>63.48435192000001</v>
      </c>
      <c r="I46" s="57">
        <f t="shared" si="5"/>
        <v>63.48435192000001</v>
      </c>
      <c r="J46" s="57">
        <f t="shared" si="5"/>
        <v>67.58011656000001</v>
      </c>
      <c r="K46" s="57">
        <f t="shared" si="5"/>
        <v>82.93923396000002</v>
      </c>
      <c r="L46" s="57">
        <f t="shared" si="5"/>
        <v>88.05893976</v>
      </c>
      <c r="M46" s="57">
        <f t="shared" si="4"/>
        <v>93.17864556</v>
      </c>
      <c r="N46" s="57">
        <f t="shared" si="4"/>
        <v>95.22652788000002</v>
      </c>
      <c r="O46" s="57">
        <f t="shared" si="4"/>
        <v>95.22652788000002</v>
      </c>
      <c r="P46" s="57">
        <f t="shared" si="4"/>
        <v>94.20258672000001</v>
      </c>
      <c r="Q46" s="57">
        <f t="shared" si="4"/>
        <v>93.17864556</v>
      </c>
      <c r="R46" s="57">
        <f t="shared" si="4"/>
        <v>93.17864556</v>
      </c>
      <c r="S46" s="57">
        <f t="shared" si="4"/>
        <v>94.20258672000001</v>
      </c>
      <c r="T46" s="57">
        <f t="shared" si="4"/>
        <v>96.25046904000001</v>
      </c>
      <c r="U46" s="57">
        <f t="shared" si="4"/>
        <v>97.27441020000002</v>
      </c>
      <c r="V46" s="57">
        <f t="shared" si="4"/>
        <v>97.27441020000002</v>
      </c>
      <c r="W46" s="57">
        <f t="shared" si="4"/>
        <v>102.39411600000001</v>
      </c>
      <c r="X46" s="57">
        <f t="shared" si="4"/>
        <v>95.22652788000002</v>
      </c>
      <c r="Y46" s="57">
        <f t="shared" si="4"/>
        <v>90.10682208000001</v>
      </c>
      <c r="Z46" s="57">
        <f t="shared" si="4"/>
        <v>81.9152928</v>
      </c>
    </row>
    <row r="47" spans="1:26" s="52" customFormat="1" ht="12.75">
      <c r="A47" s="52">
        <v>6</v>
      </c>
      <c r="B47" s="52">
        <v>32</v>
      </c>
      <c r="C47" s="57">
        <f t="shared" si="5"/>
        <v>103.32497160000001</v>
      </c>
      <c r="D47" s="57">
        <f t="shared" si="5"/>
        <v>97.739838</v>
      </c>
      <c r="E47" s="57">
        <f t="shared" si="5"/>
        <v>92.1547044</v>
      </c>
      <c r="F47" s="57">
        <f t="shared" si="5"/>
        <v>90.758421</v>
      </c>
      <c r="G47" s="57">
        <f t="shared" si="5"/>
        <v>89.36213760000001</v>
      </c>
      <c r="H47" s="57">
        <f t="shared" si="5"/>
        <v>86.56957080000001</v>
      </c>
      <c r="I47" s="57">
        <f t="shared" si="5"/>
        <v>86.56957080000001</v>
      </c>
      <c r="J47" s="57">
        <f t="shared" si="5"/>
        <v>92.1547044</v>
      </c>
      <c r="K47" s="57">
        <f t="shared" si="5"/>
        <v>113.0989554</v>
      </c>
      <c r="L47" s="57">
        <f t="shared" si="5"/>
        <v>120.08037239999999</v>
      </c>
      <c r="M47" s="57">
        <f t="shared" si="4"/>
        <v>127.06178940000001</v>
      </c>
      <c r="N47" s="57">
        <f t="shared" si="4"/>
        <v>129.8543562</v>
      </c>
      <c r="O47" s="57">
        <f t="shared" si="4"/>
        <v>129.8543562</v>
      </c>
      <c r="P47" s="57">
        <f t="shared" si="4"/>
        <v>128.45807280000002</v>
      </c>
      <c r="Q47" s="57">
        <f t="shared" si="4"/>
        <v>127.06178940000001</v>
      </c>
      <c r="R47" s="57">
        <f t="shared" si="4"/>
        <v>127.06178940000001</v>
      </c>
      <c r="S47" s="57">
        <f t="shared" si="4"/>
        <v>128.45807280000002</v>
      </c>
      <c r="T47" s="57">
        <f t="shared" si="4"/>
        <v>131.25063960000003</v>
      </c>
      <c r="U47" s="57">
        <f t="shared" si="4"/>
        <v>132.646923</v>
      </c>
      <c r="V47" s="57">
        <f t="shared" si="4"/>
        <v>132.646923</v>
      </c>
      <c r="W47" s="57">
        <f t="shared" si="4"/>
        <v>139.62834</v>
      </c>
      <c r="X47" s="57">
        <f t="shared" si="4"/>
        <v>129.8543562</v>
      </c>
      <c r="Y47" s="57">
        <f t="shared" si="4"/>
        <v>122.8729392</v>
      </c>
      <c r="Z47" s="57">
        <f t="shared" si="4"/>
        <v>111.70267199999999</v>
      </c>
    </row>
    <row r="48" spans="1:26" s="52" customFormat="1" ht="12.75">
      <c r="A48" s="52">
        <v>6.1</v>
      </c>
      <c r="B48" s="52">
        <v>33</v>
      </c>
      <c r="C48" s="57">
        <f t="shared" si="5"/>
        <v>105.04705446000001</v>
      </c>
      <c r="D48" s="57">
        <f t="shared" si="5"/>
        <v>99.3688353</v>
      </c>
      <c r="E48" s="57">
        <f t="shared" si="5"/>
        <v>93.69061614</v>
      </c>
      <c r="F48" s="57">
        <f t="shared" si="5"/>
        <v>92.27106135</v>
      </c>
      <c r="G48" s="57">
        <f t="shared" si="5"/>
        <v>90.85150656</v>
      </c>
      <c r="H48" s="57">
        <f t="shared" si="5"/>
        <v>88.01239698</v>
      </c>
      <c r="I48" s="57">
        <f t="shared" si="5"/>
        <v>88.01239698</v>
      </c>
      <c r="J48" s="57">
        <f t="shared" si="5"/>
        <v>93.69061614</v>
      </c>
      <c r="K48" s="57">
        <f t="shared" si="5"/>
        <v>114.98393799</v>
      </c>
      <c r="L48" s="57">
        <f t="shared" si="5"/>
        <v>122.08171193999999</v>
      </c>
      <c r="M48" s="57">
        <f t="shared" si="4"/>
        <v>129.17948589</v>
      </c>
      <c r="N48" s="57">
        <f t="shared" si="4"/>
        <v>132.01859547</v>
      </c>
      <c r="O48" s="57">
        <f t="shared" si="4"/>
        <v>132.01859547</v>
      </c>
      <c r="P48" s="57">
        <f t="shared" si="4"/>
        <v>130.59904068</v>
      </c>
      <c r="Q48" s="57">
        <f t="shared" si="4"/>
        <v>129.17948589</v>
      </c>
      <c r="R48" s="57">
        <f t="shared" si="4"/>
        <v>129.17948589</v>
      </c>
      <c r="S48" s="57">
        <f t="shared" si="4"/>
        <v>130.59904068</v>
      </c>
      <c r="T48" s="57">
        <f t="shared" si="4"/>
        <v>133.43815026000001</v>
      </c>
      <c r="U48" s="57">
        <f t="shared" si="4"/>
        <v>134.85770505000002</v>
      </c>
      <c r="V48" s="57">
        <f t="shared" si="4"/>
        <v>134.85770505000002</v>
      </c>
      <c r="W48" s="57">
        <f t="shared" si="4"/>
        <v>141.955479</v>
      </c>
      <c r="X48" s="57">
        <f t="shared" si="4"/>
        <v>132.01859547</v>
      </c>
      <c r="Y48" s="57">
        <f t="shared" si="4"/>
        <v>124.92082152</v>
      </c>
      <c r="Z48" s="57">
        <f t="shared" si="4"/>
        <v>113.5643832</v>
      </c>
    </row>
    <row r="49" spans="1:26" s="52" customFormat="1" ht="12.75">
      <c r="A49" s="52">
        <v>6.8</v>
      </c>
      <c r="B49" s="52">
        <v>34</v>
      </c>
      <c r="C49" s="57">
        <f t="shared" si="5"/>
        <v>117.10163448</v>
      </c>
      <c r="D49" s="57">
        <f t="shared" si="5"/>
        <v>110.7718164</v>
      </c>
      <c r="E49" s="57">
        <f t="shared" si="5"/>
        <v>104.44199832</v>
      </c>
      <c r="F49" s="57">
        <f t="shared" si="5"/>
        <v>102.8595438</v>
      </c>
      <c r="G49" s="57">
        <f t="shared" si="5"/>
        <v>101.27708928</v>
      </c>
      <c r="H49" s="57">
        <f t="shared" si="5"/>
        <v>98.11218024</v>
      </c>
      <c r="I49" s="57">
        <f t="shared" si="5"/>
        <v>98.11218024</v>
      </c>
      <c r="J49" s="57">
        <f t="shared" si="5"/>
        <v>104.44199832</v>
      </c>
      <c r="K49" s="57">
        <f t="shared" si="5"/>
        <v>128.17881612000002</v>
      </c>
      <c r="L49" s="57">
        <f t="shared" si="5"/>
        <v>136.09108872</v>
      </c>
      <c r="M49" s="57">
        <f t="shared" si="4"/>
        <v>144.00336132</v>
      </c>
      <c r="N49" s="57">
        <f t="shared" si="4"/>
        <v>147.16827036</v>
      </c>
      <c r="O49" s="57">
        <f t="shared" si="4"/>
        <v>147.16827036</v>
      </c>
      <c r="P49" s="57">
        <f t="shared" si="4"/>
        <v>145.58581584</v>
      </c>
      <c r="Q49" s="57">
        <f t="shared" si="4"/>
        <v>144.00336132</v>
      </c>
      <c r="R49" s="57">
        <f t="shared" si="4"/>
        <v>144.00336132</v>
      </c>
      <c r="S49" s="57">
        <f t="shared" si="4"/>
        <v>145.58581584</v>
      </c>
      <c r="T49" s="57">
        <f t="shared" si="4"/>
        <v>148.75072488</v>
      </c>
      <c r="U49" s="57">
        <f t="shared" si="4"/>
        <v>150.3331794</v>
      </c>
      <c r="V49" s="57">
        <f t="shared" si="4"/>
        <v>150.3331794</v>
      </c>
      <c r="W49" s="57">
        <f t="shared" si="4"/>
        <v>158.245452</v>
      </c>
      <c r="X49" s="57">
        <f t="shared" si="4"/>
        <v>147.16827036</v>
      </c>
      <c r="Y49" s="57">
        <f t="shared" si="4"/>
        <v>139.25599776</v>
      </c>
      <c r="Z49" s="57">
        <f t="shared" si="4"/>
        <v>126.5963616</v>
      </c>
    </row>
    <row r="50" spans="1:26" s="52" customFormat="1" ht="12.75">
      <c r="A50" s="52">
        <v>0</v>
      </c>
      <c r="B50" s="52">
        <v>35</v>
      </c>
      <c r="C50" s="57">
        <f t="shared" si="5"/>
        <v>0</v>
      </c>
      <c r="D50" s="57">
        <f t="shared" si="5"/>
        <v>0</v>
      </c>
      <c r="E50" s="57">
        <f t="shared" si="5"/>
        <v>0</v>
      </c>
      <c r="F50" s="57">
        <f t="shared" si="5"/>
        <v>0</v>
      </c>
      <c r="G50" s="57">
        <f t="shared" si="5"/>
        <v>0</v>
      </c>
      <c r="H50" s="57">
        <f t="shared" si="5"/>
        <v>0</v>
      </c>
      <c r="I50" s="57">
        <f t="shared" si="5"/>
        <v>0</v>
      </c>
      <c r="J50" s="57">
        <f t="shared" si="5"/>
        <v>0</v>
      </c>
      <c r="K50" s="57">
        <f t="shared" si="5"/>
        <v>0</v>
      </c>
      <c r="L50" s="57">
        <f t="shared" si="5"/>
        <v>0</v>
      </c>
      <c r="M50" s="57">
        <f t="shared" si="4"/>
        <v>0</v>
      </c>
      <c r="N50" s="57">
        <f t="shared" si="4"/>
        <v>0</v>
      </c>
      <c r="O50" s="57">
        <f t="shared" si="4"/>
        <v>0</v>
      </c>
      <c r="P50" s="57">
        <f t="shared" si="4"/>
        <v>0</v>
      </c>
      <c r="Q50" s="57">
        <f t="shared" si="4"/>
        <v>0</v>
      </c>
      <c r="R50" s="57">
        <f t="shared" si="4"/>
        <v>0</v>
      </c>
      <c r="S50" s="57">
        <f t="shared" si="4"/>
        <v>0</v>
      </c>
      <c r="T50" s="57">
        <f t="shared" si="4"/>
        <v>0</v>
      </c>
      <c r="U50" s="57">
        <f t="shared" si="4"/>
        <v>0</v>
      </c>
      <c r="V50" s="57">
        <f t="shared" si="4"/>
        <v>0</v>
      </c>
      <c r="W50" s="57">
        <f t="shared" si="4"/>
        <v>0</v>
      </c>
      <c r="X50" s="57">
        <f t="shared" si="4"/>
        <v>0</v>
      </c>
      <c r="Y50" s="57">
        <f t="shared" si="4"/>
        <v>0</v>
      </c>
      <c r="Z50" s="57">
        <f t="shared" si="4"/>
        <v>0</v>
      </c>
    </row>
    <row r="51" spans="1:26" s="52" customFormat="1" ht="12.75">
      <c r="A51" s="52">
        <v>0</v>
      </c>
      <c r="B51" s="52">
        <v>36</v>
      </c>
      <c r="C51" s="57">
        <f t="shared" si="5"/>
        <v>0</v>
      </c>
      <c r="D51" s="57">
        <f t="shared" si="5"/>
        <v>0</v>
      </c>
      <c r="E51" s="57">
        <f t="shared" si="5"/>
        <v>0</v>
      </c>
      <c r="F51" s="57">
        <f t="shared" si="5"/>
        <v>0</v>
      </c>
      <c r="G51" s="57">
        <f t="shared" si="5"/>
        <v>0</v>
      </c>
      <c r="H51" s="57">
        <f t="shared" si="5"/>
        <v>0</v>
      </c>
      <c r="I51" s="57">
        <f t="shared" si="5"/>
        <v>0</v>
      </c>
      <c r="J51" s="57">
        <f t="shared" si="5"/>
        <v>0</v>
      </c>
      <c r="K51" s="57">
        <f t="shared" si="5"/>
        <v>0</v>
      </c>
      <c r="L51" s="57">
        <f t="shared" si="5"/>
        <v>0</v>
      </c>
      <c r="M51" s="57">
        <f t="shared" si="4"/>
        <v>0</v>
      </c>
      <c r="N51" s="57">
        <f t="shared" si="4"/>
        <v>0</v>
      </c>
      <c r="O51" s="57">
        <f t="shared" si="4"/>
        <v>0</v>
      </c>
      <c r="P51" s="57">
        <f t="shared" si="4"/>
        <v>0</v>
      </c>
      <c r="Q51" s="57">
        <f t="shared" si="4"/>
        <v>0</v>
      </c>
      <c r="R51" s="57">
        <f t="shared" si="4"/>
        <v>0</v>
      </c>
      <c r="S51" s="57">
        <f t="shared" si="4"/>
        <v>0</v>
      </c>
      <c r="T51" s="57">
        <f t="shared" si="4"/>
        <v>0</v>
      </c>
      <c r="U51" s="57">
        <f t="shared" si="4"/>
        <v>0</v>
      </c>
      <c r="V51" s="57">
        <f t="shared" si="4"/>
        <v>0</v>
      </c>
      <c r="W51" s="57">
        <f t="shared" si="4"/>
        <v>0</v>
      </c>
      <c r="X51" s="57">
        <f t="shared" si="4"/>
        <v>0</v>
      </c>
      <c r="Y51" s="57">
        <f t="shared" si="4"/>
        <v>0</v>
      </c>
      <c r="Z51" s="57">
        <f t="shared" si="4"/>
        <v>0</v>
      </c>
    </row>
    <row r="52" spans="1:26" s="52" customFormat="1" ht="12.75">
      <c r="A52" s="52">
        <v>9.3</v>
      </c>
      <c r="B52" s="52">
        <v>37</v>
      </c>
      <c r="C52" s="57">
        <f t="shared" si="5"/>
        <v>160.15370598000004</v>
      </c>
      <c r="D52" s="57">
        <f t="shared" si="5"/>
        <v>151.49674890000003</v>
      </c>
      <c r="E52" s="57">
        <f t="shared" si="5"/>
        <v>142.83979182000002</v>
      </c>
      <c r="F52" s="57">
        <f t="shared" si="5"/>
        <v>140.67555255000002</v>
      </c>
      <c r="G52" s="57">
        <f t="shared" si="5"/>
        <v>138.51131328000002</v>
      </c>
      <c r="H52" s="57">
        <f t="shared" si="5"/>
        <v>134.18283474000003</v>
      </c>
      <c r="I52" s="57">
        <f t="shared" si="5"/>
        <v>134.18283474000003</v>
      </c>
      <c r="J52" s="57">
        <f t="shared" si="5"/>
        <v>142.83979182000002</v>
      </c>
      <c r="K52" s="57">
        <f t="shared" si="5"/>
        <v>175.30338087000004</v>
      </c>
      <c r="L52" s="57">
        <f t="shared" si="5"/>
        <v>186.12457722</v>
      </c>
      <c r="M52" s="57">
        <f t="shared" si="4"/>
        <v>196.94577357000003</v>
      </c>
      <c r="N52" s="57">
        <f t="shared" si="4"/>
        <v>201.27425211000005</v>
      </c>
      <c r="O52" s="57">
        <f t="shared" si="4"/>
        <v>201.27425211000005</v>
      </c>
      <c r="P52" s="57">
        <f t="shared" si="4"/>
        <v>199.11001284</v>
      </c>
      <c r="Q52" s="57">
        <f t="shared" si="4"/>
        <v>196.94577357000003</v>
      </c>
      <c r="R52" s="57">
        <f t="shared" si="4"/>
        <v>196.94577357000003</v>
      </c>
      <c r="S52" s="57">
        <f t="shared" si="4"/>
        <v>199.11001284</v>
      </c>
      <c r="T52" s="57">
        <f t="shared" si="4"/>
        <v>203.43849138000004</v>
      </c>
      <c r="U52" s="57">
        <f t="shared" si="4"/>
        <v>205.60273065000004</v>
      </c>
      <c r="V52" s="57">
        <f t="shared" si="4"/>
        <v>205.60273065000004</v>
      </c>
      <c r="W52" s="57">
        <f t="shared" si="4"/>
        <v>216.42392700000005</v>
      </c>
      <c r="X52" s="57">
        <f t="shared" si="4"/>
        <v>201.27425211000005</v>
      </c>
      <c r="Y52" s="57">
        <f t="shared" si="4"/>
        <v>190.45305576000004</v>
      </c>
      <c r="Z52" s="57">
        <f t="shared" si="4"/>
        <v>173.13914160000002</v>
      </c>
    </row>
    <row r="53" spans="1:26" s="52" customFormat="1" ht="12.75">
      <c r="A53" s="52">
        <v>6.8</v>
      </c>
      <c r="B53" s="52">
        <v>38</v>
      </c>
      <c r="C53" s="57">
        <f t="shared" si="5"/>
        <v>117.10163448</v>
      </c>
      <c r="D53" s="57">
        <f t="shared" si="5"/>
        <v>110.7718164</v>
      </c>
      <c r="E53" s="57">
        <f t="shared" si="5"/>
        <v>104.44199832</v>
      </c>
      <c r="F53" s="57">
        <f t="shared" si="5"/>
        <v>102.8595438</v>
      </c>
      <c r="G53" s="57">
        <f t="shared" si="5"/>
        <v>101.27708928</v>
      </c>
      <c r="H53" s="57">
        <f t="shared" si="5"/>
        <v>98.11218024</v>
      </c>
      <c r="I53" s="57">
        <f t="shared" si="5"/>
        <v>98.11218024</v>
      </c>
      <c r="J53" s="57">
        <f t="shared" si="5"/>
        <v>104.44199832</v>
      </c>
      <c r="K53" s="57">
        <f t="shared" si="5"/>
        <v>128.17881612000002</v>
      </c>
      <c r="L53" s="57">
        <f t="shared" si="5"/>
        <v>136.09108872</v>
      </c>
      <c r="M53" s="57">
        <f t="shared" si="4"/>
        <v>144.00336132</v>
      </c>
      <c r="N53" s="57">
        <f t="shared" si="4"/>
        <v>147.16827036</v>
      </c>
      <c r="O53" s="57">
        <f t="shared" si="4"/>
        <v>147.16827036</v>
      </c>
      <c r="P53" s="57">
        <f t="shared" si="4"/>
        <v>145.58581584</v>
      </c>
      <c r="Q53" s="57">
        <f t="shared" si="4"/>
        <v>144.00336132</v>
      </c>
      <c r="R53" s="57">
        <f t="shared" si="4"/>
        <v>144.00336132</v>
      </c>
      <c r="S53" s="57">
        <f t="shared" si="4"/>
        <v>145.58581584</v>
      </c>
      <c r="T53" s="57">
        <f t="shared" si="4"/>
        <v>148.75072488</v>
      </c>
      <c r="U53" s="57">
        <f t="shared" si="4"/>
        <v>150.3331794</v>
      </c>
      <c r="V53" s="57">
        <f t="shared" si="4"/>
        <v>150.3331794</v>
      </c>
      <c r="W53" s="57">
        <f t="shared" si="4"/>
        <v>158.245452</v>
      </c>
      <c r="X53" s="57">
        <f t="shared" si="4"/>
        <v>147.16827036</v>
      </c>
      <c r="Y53" s="57">
        <f t="shared" si="4"/>
        <v>139.25599776</v>
      </c>
      <c r="Z53" s="57">
        <f t="shared" si="4"/>
        <v>126.5963616</v>
      </c>
    </row>
    <row r="54" spans="1:26" s="52" customFormat="1" ht="12.75">
      <c r="A54" s="52">
        <v>11.1</v>
      </c>
      <c r="B54" s="52">
        <v>39</v>
      </c>
      <c r="C54" s="57">
        <f t="shared" si="5"/>
        <v>191.15119746000002</v>
      </c>
      <c r="D54" s="57">
        <f t="shared" si="5"/>
        <v>180.8187003</v>
      </c>
      <c r="E54" s="57">
        <f t="shared" si="5"/>
        <v>170.48620314</v>
      </c>
      <c r="F54" s="57">
        <f t="shared" si="5"/>
        <v>167.90307885</v>
      </c>
      <c r="G54" s="57">
        <f t="shared" si="5"/>
        <v>165.31995456</v>
      </c>
      <c r="H54" s="57">
        <f t="shared" si="5"/>
        <v>160.15370598</v>
      </c>
      <c r="I54" s="57">
        <f t="shared" si="5"/>
        <v>160.15370598</v>
      </c>
      <c r="J54" s="57">
        <f t="shared" si="5"/>
        <v>170.48620314</v>
      </c>
      <c r="K54" s="57">
        <f t="shared" si="5"/>
        <v>209.23306749000002</v>
      </c>
      <c r="L54" s="57">
        <f t="shared" si="5"/>
        <v>222.14868893999997</v>
      </c>
      <c r="M54" s="57">
        <f t="shared" si="4"/>
        <v>235.06431039</v>
      </c>
      <c r="N54" s="57">
        <f t="shared" si="4"/>
        <v>240.23055897000003</v>
      </c>
      <c r="O54" s="57">
        <f t="shared" si="4"/>
        <v>240.23055897000003</v>
      </c>
      <c r="P54" s="57">
        <f t="shared" si="4"/>
        <v>237.64743468</v>
      </c>
      <c r="Q54" s="57">
        <f t="shared" si="4"/>
        <v>235.06431039</v>
      </c>
      <c r="R54" s="57">
        <f t="shared" si="4"/>
        <v>235.06431039</v>
      </c>
      <c r="S54" s="57">
        <f t="shared" si="4"/>
        <v>237.64743468</v>
      </c>
      <c r="T54" s="57">
        <f t="shared" si="4"/>
        <v>242.81368326000003</v>
      </c>
      <c r="U54" s="57">
        <f t="shared" si="4"/>
        <v>245.39680755000003</v>
      </c>
      <c r="V54" s="57">
        <f t="shared" si="4"/>
        <v>245.39680755000003</v>
      </c>
      <c r="W54" s="57">
        <f t="shared" si="4"/>
        <v>258.312429</v>
      </c>
      <c r="X54" s="57">
        <f t="shared" si="4"/>
        <v>240.23055897000003</v>
      </c>
      <c r="Y54" s="57">
        <f t="shared" si="4"/>
        <v>227.31493752</v>
      </c>
      <c r="Z54" s="57">
        <f t="shared" si="4"/>
        <v>206.64994319999997</v>
      </c>
    </row>
    <row r="55" spans="1:26" s="52" customFormat="1" ht="12.75">
      <c r="A55" s="52">
        <v>3.5</v>
      </c>
      <c r="B55" s="52">
        <v>40</v>
      </c>
      <c r="C55" s="57">
        <f t="shared" si="5"/>
        <v>60.27290010000001</v>
      </c>
      <c r="D55" s="57">
        <f t="shared" si="5"/>
        <v>57.014905500000005</v>
      </c>
      <c r="E55" s="57">
        <f t="shared" si="5"/>
        <v>53.756910899999994</v>
      </c>
      <c r="F55" s="57">
        <f t="shared" si="5"/>
        <v>52.942412250000004</v>
      </c>
      <c r="G55" s="57">
        <f t="shared" si="5"/>
        <v>52.12791360000001</v>
      </c>
      <c r="H55" s="57">
        <f t="shared" si="5"/>
        <v>50.498916300000005</v>
      </c>
      <c r="I55" s="57">
        <f t="shared" si="5"/>
        <v>50.498916300000005</v>
      </c>
      <c r="J55" s="57">
        <f t="shared" si="5"/>
        <v>53.756910899999994</v>
      </c>
      <c r="K55" s="57">
        <f t="shared" si="5"/>
        <v>65.97439065</v>
      </c>
      <c r="L55" s="57">
        <f t="shared" si="5"/>
        <v>70.0468839</v>
      </c>
      <c r="M55" s="57">
        <f t="shared" si="4"/>
        <v>74.11937715</v>
      </c>
      <c r="N55" s="57">
        <f t="shared" si="4"/>
        <v>75.74837445</v>
      </c>
      <c r="O55" s="57">
        <f t="shared" si="4"/>
        <v>75.74837445</v>
      </c>
      <c r="P55" s="57">
        <f t="shared" si="4"/>
        <v>74.93387580000001</v>
      </c>
      <c r="Q55" s="57">
        <f t="shared" si="4"/>
        <v>74.11937715</v>
      </c>
      <c r="R55" s="57">
        <f t="shared" si="4"/>
        <v>74.11937715</v>
      </c>
      <c r="S55" s="57">
        <f t="shared" si="4"/>
        <v>74.93387580000001</v>
      </c>
      <c r="T55" s="57">
        <f t="shared" si="4"/>
        <v>76.5628731</v>
      </c>
      <c r="U55" s="57">
        <f t="shared" si="4"/>
        <v>77.37737175000001</v>
      </c>
      <c r="V55" s="57">
        <f t="shared" si="4"/>
        <v>77.37737175000001</v>
      </c>
      <c r="W55" s="57">
        <f t="shared" si="4"/>
        <v>81.44986500000002</v>
      </c>
      <c r="X55" s="57">
        <f t="shared" si="4"/>
        <v>75.74837445</v>
      </c>
      <c r="Y55" s="57">
        <f t="shared" si="4"/>
        <v>71.6758812</v>
      </c>
      <c r="Z55" s="57">
        <f t="shared" si="4"/>
        <v>65.159892</v>
      </c>
    </row>
    <row r="56" spans="1:26" s="52" customFormat="1" ht="12.75">
      <c r="A56" s="52">
        <v>0</v>
      </c>
      <c r="B56" s="52">
        <v>41</v>
      </c>
      <c r="C56" s="57">
        <f t="shared" si="5"/>
        <v>0</v>
      </c>
      <c r="D56" s="57">
        <f t="shared" si="5"/>
        <v>0</v>
      </c>
      <c r="E56" s="57">
        <f t="shared" si="5"/>
        <v>0</v>
      </c>
      <c r="F56" s="57">
        <f t="shared" si="5"/>
        <v>0</v>
      </c>
      <c r="G56" s="57">
        <f t="shared" si="5"/>
        <v>0</v>
      </c>
      <c r="H56" s="57">
        <f t="shared" si="5"/>
        <v>0</v>
      </c>
      <c r="I56" s="57">
        <f t="shared" si="5"/>
        <v>0</v>
      </c>
      <c r="J56" s="57">
        <f t="shared" si="5"/>
        <v>0</v>
      </c>
      <c r="K56" s="57">
        <f t="shared" si="5"/>
        <v>0</v>
      </c>
      <c r="L56" s="57">
        <f t="shared" si="5"/>
        <v>0</v>
      </c>
      <c r="M56" s="57">
        <f aca="true" t="shared" si="6" ref="M56:Z63">$C$12*M$2*$A56/10000</f>
        <v>0</v>
      </c>
      <c r="N56" s="57">
        <f t="shared" si="6"/>
        <v>0</v>
      </c>
      <c r="O56" s="57">
        <f t="shared" si="6"/>
        <v>0</v>
      </c>
      <c r="P56" s="57">
        <f t="shared" si="6"/>
        <v>0</v>
      </c>
      <c r="Q56" s="57">
        <f t="shared" si="6"/>
        <v>0</v>
      </c>
      <c r="R56" s="57">
        <f t="shared" si="6"/>
        <v>0</v>
      </c>
      <c r="S56" s="57">
        <f t="shared" si="6"/>
        <v>0</v>
      </c>
      <c r="T56" s="57">
        <f t="shared" si="6"/>
        <v>0</v>
      </c>
      <c r="U56" s="57">
        <f t="shared" si="6"/>
        <v>0</v>
      </c>
      <c r="V56" s="57">
        <f t="shared" si="6"/>
        <v>0</v>
      </c>
      <c r="W56" s="57">
        <f t="shared" si="6"/>
        <v>0</v>
      </c>
      <c r="X56" s="57">
        <f t="shared" si="6"/>
        <v>0</v>
      </c>
      <c r="Y56" s="57">
        <f t="shared" si="6"/>
        <v>0</v>
      </c>
      <c r="Z56" s="57">
        <f t="shared" si="6"/>
        <v>0</v>
      </c>
    </row>
    <row r="57" spans="1:26" s="52" customFormat="1" ht="12.75">
      <c r="A57" s="52">
        <v>11.7</v>
      </c>
      <c r="B57" s="52">
        <v>42</v>
      </c>
      <c r="C57" s="57">
        <f t="shared" si="5"/>
        <v>201.48369462000002</v>
      </c>
      <c r="D57" s="57">
        <f t="shared" si="5"/>
        <v>190.5926841</v>
      </c>
      <c r="E57" s="57">
        <f t="shared" si="5"/>
        <v>179.70167358</v>
      </c>
      <c r="F57" s="57">
        <f t="shared" si="5"/>
        <v>176.97892094999997</v>
      </c>
      <c r="G57" s="57">
        <f t="shared" si="5"/>
        <v>174.25616832</v>
      </c>
      <c r="H57" s="57">
        <f t="shared" si="5"/>
        <v>168.81066306</v>
      </c>
      <c r="I57" s="57">
        <f t="shared" si="5"/>
        <v>168.81066306</v>
      </c>
      <c r="J57" s="57">
        <f t="shared" si="5"/>
        <v>179.70167358</v>
      </c>
      <c r="K57" s="57">
        <f t="shared" si="5"/>
        <v>220.54296303000004</v>
      </c>
      <c r="L57" s="57">
        <f t="shared" si="5"/>
        <v>234.15672618</v>
      </c>
      <c r="M57" s="57">
        <f t="shared" si="6"/>
        <v>247.77048933</v>
      </c>
      <c r="N57" s="57">
        <f t="shared" si="6"/>
        <v>253.21599459</v>
      </c>
      <c r="O57" s="57">
        <f t="shared" si="6"/>
        <v>253.21599459</v>
      </c>
      <c r="P57" s="57">
        <f t="shared" si="6"/>
        <v>250.49324195999998</v>
      </c>
      <c r="Q57" s="57">
        <f t="shared" si="6"/>
        <v>247.77048933</v>
      </c>
      <c r="R57" s="57">
        <f t="shared" si="6"/>
        <v>247.77048933</v>
      </c>
      <c r="S57" s="57">
        <f t="shared" si="6"/>
        <v>250.49324195999998</v>
      </c>
      <c r="T57" s="57">
        <f t="shared" si="6"/>
        <v>255.93874722</v>
      </c>
      <c r="U57" s="57">
        <f t="shared" si="6"/>
        <v>258.66149985000004</v>
      </c>
      <c r="V57" s="57">
        <f t="shared" si="6"/>
        <v>258.66149985000004</v>
      </c>
      <c r="W57" s="57">
        <f t="shared" si="6"/>
        <v>272.275263</v>
      </c>
      <c r="X57" s="57">
        <f t="shared" si="6"/>
        <v>253.21599459</v>
      </c>
      <c r="Y57" s="57">
        <f t="shared" si="6"/>
        <v>239.60223144</v>
      </c>
      <c r="Z57" s="57">
        <f t="shared" si="6"/>
        <v>217.82021039999998</v>
      </c>
    </row>
    <row r="58" spans="1:26" s="52" customFormat="1" ht="12.75">
      <c r="A58" s="52">
        <v>6.4</v>
      </c>
      <c r="B58" s="52">
        <v>43</v>
      </c>
      <c r="C58" s="57">
        <f t="shared" si="5"/>
        <v>110.21330304000003</v>
      </c>
      <c r="D58" s="57">
        <f t="shared" si="5"/>
        <v>104.25582720000001</v>
      </c>
      <c r="E58" s="57">
        <f t="shared" si="5"/>
        <v>98.29835136000001</v>
      </c>
      <c r="F58" s="57">
        <f t="shared" si="5"/>
        <v>96.8089824</v>
      </c>
      <c r="G58" s="57">
        <f t="shared" si="5"/>
        <v>95.31961344000001</v>
      </c>
      <c r="H58" s="57">
        <f t="shared" si="5"/>
        <v>92.34087552000001</v>
      </c>
      <c r="I58" s="57">
        <f t="shared" si="5"/>
        <v>92.34087552000001</v>
      </c>
      <c r="J58" s="57">
        <f t="shared" si="5"/>
        <v>98.29835136000001</v>
      </c>
      <c r="K58" s="57">
        <f t="shared" si="5"/>
        <v>120.63888576000002</v>
      </c>
      <c r="L58" s="57">
        <f t="shared" si="5"/>
        <v>128.08573056</v>
      </c>
      <c r="M58" s="57">
        <f t="shared" si="6"/>
        <v>135.53257536</v>
      </c>
      <c r="N58" s="57">
        <f t="shared" si="6"/>
        <v>138.51131328000002</v>
      </c>
      <c r="O58" s="57">
        <f t="shared" si="6"/>
        <v>138.51131328000002</v>
      </c>
      <c r="P58" s="57">
        <f t="shared" si="6"/>
        <v>137.02194432000002</v>
      </c>
      <c r="Q58" s="57">
        <f t="shared" si="6"/>
        <v>135.53257536</v>
      </c>
      <c r="R58" s="57">
        <f t="shared" si="6"/>
        <v>135.53257536</v>
      </c>
      <c r="S58" s="57">
        <f t="shared" si="6"/>
        <v>137.02194432000002</v>
      </c>
      <c r="T58" s="57">
        <f t="shared" si="6"/>
        <v>140.00068224000003</v>
      </c>
      <c r="U58" s="57">
        <f t="shared" si="6"/>
        <v>141.4900512</v>
      </c>
      <c r="V58" s="57">
        <f t="shared" si="6"/>
        <v>141.4900512</v>
      </c>
      <c r="W58" s="57">
        <f t="shared" si="6"/>
        <v>148.93689600000002</v>
      </c>
      <c r="X58" s="57">
        <f t="shared" si="6"/>
        <v>138.51131328000002</v>
      </c>
      <c r="Y58" s="57">
        <f t="shared" si="6"/>
        <v>131.06446848000002</v>
      </c>
      <c r="Z58" s="57">
        <f t="shared" si="6"/>
        <v>119.1495168</v>
      </c>
    </row>
    <row r="59" spans="1:26" s="52" customFormat="1" ht="12.75">
      <c r="A59" s="52">
        <v>4.5</v>
      </c>
      <c r="B59" s="52">
        <v>44</v>
      </c>
      <c r="C59" s="57">
        <f t="shared" si="5"/>
        <v>77.49372870000002</v>
      </c>
      <c r="D59" s="57">
        <f t="shared" si="5"/>
        <v>73.3048785</v>
      </c>
      <c r="E59" s="57">
        <f t="shared" si="5"/>
        <v>69.11602830000001</v>
      </c>
      <c r="F59" s="57">
        <f t="shared" si="5"/>
        <v>68.06881575</v>
      </c>
      <c r="G59" s="57">
        <f t="shared" si="5"/>
        <v>67.0216032</v>
      </c>
      <c r="H59" s="57">
        <f t="shared" si="5"/>
        <v>64.9271781</v>
      </c>
      <c r="I59" s="57">
        <f t="shared" si="5"/>
        <v>64.9271781</v>
      </c>
      <c r="J59" s="57">
        <f t="shared" si="5"/>
        <v>69.11602830000001</v>
      </c>
      <c r="K59" s="57">
        <f t="shared" si="5"/>
        <v>84.82421655000002</v>
      </c>
      <c r="L59" s="57">
        <f t="shared" si="5"/>
        <v>90.06027929999999</v>
      </c>
      <c r="M59" s="57">
        <f t="shared" si="6"/>
        <v>95.29634205</v>
      </c>
      <c r="N59" s="57">
        <f t="shared" si="6"/>
        <v>97.39076715000002</v>
      </c>
      <c r="O59" s="57">
        <f t="shared" si="6"/>
        <v>97.39076715000002</v>
      </c>
      <c r="P59" s="57">
        <f t="shared" si="6"/>
        <v>96.34355459999999</v>
      </c>
      <c r="Q59" s="57">
        <f t="shared" si="6"/>
        <v>95.29634205</v>
      </c>
      <c r="R59" s="57">
        <f t="shared" si="6"/>
        <v>95.29634205</v>
      </c>
      <c r="S59" s="57">
        <f t="shared" si="6"/>
        <v>96.34355459999999</v>
      </c>
      <c r="T59" s="57">
        <f t="shared" si="6"/>
        <v>98.43797970000001</v>
      </c>
      <c r="U59" s="57">
        <f t="shared" si="6"/>
        <v>99.48519225000001</v>
      </c>
      <c r="V59" s="57">
        <f t="shared" si="6"/>
        <v>99.48519225000001</v>
      </c>
      <c r="W59" s="57">
        <f t="shared" si="6"/>
        <v>104.721255</v>
      </c>
      <c r="X59" s="57">
        <f t="shared" si="6"/>
        <v>97.39076715000002</v>
      </c>
      <c r="Y59" s="57">
        <f t="shared" si="6"/>
        <v>92.15470440000001</v>
      </c>
      <c r="Z59" s="57">
        <f t="shared" si="6"/>
        <v>83.777004</v>
      </c>
    </row>
    <row r="60" spans="1:26" s="52" customFormat="1" ht="12.75">
      <c r="A60" s="52">
        <v>0</v>
      </c>
      <c r="B60" s="52">
        <v>45</v>
      </c>
      <c r="C60" s="57">
        <f t="shared" si="5"/>
        <v>0</v>
      </c>
      <c r="D60" s="57">
        <f t="shared" si="5"/>
        <v>0</v>
      </c>
      <c r="E60" s="57">
        <f t="shared" si="5"/>
        <v>0</v>
      </c>
      <c r="F60" s="57">
        <f t="shared" si="5"/>
        <v>0</v>
      </c>
      <c r="G60" s="57">
        <f t="shared" si="5"/>
        <v>0</v>
      </c>
      <c r="H60" s="57">
        <f t="shared" si="5"/>
        <v>0</v>
      </c>
      <c r="I60" s="57">
        <f t="shared" si="5"/>
        <v>0</v>
      </c>
      <c r="J60" s="57">
        <f t="shared" si="5"/>
        <v>0</v>
      </c>
      <c r="K60" s="57">
        <f t="shared" si="5"/>
        <v>0</v>
      </c>
      <c r="L60" s="57">
        <f t="shared" si="5"/>
        <v>0</v>
      </c>
      <c r="M60" s="57">
        <f t="shared" si="6"/>
        <v>0</v>
      </c>
      <c r="N60" s="57">
        <f t="shared" si="6"/>
        <v>0</v>
      </c>
      <c r="O60" s="57">
        <f t="shared" si="6"/>
        <v>0</v>
      </c>
      <c r="P60" s="57">
        <f t="shared" si="6"/>
        <v>0</v>
      </c>
      <c r="Q60" s="57">
        <f t="shared" si="6"/>
        <v>0</v>
      </c>
      <c r="R60" s="57">
        <f t="shared" si="6"/>
        <v>0</v>
      </c>
      <c r="S60" s="57">
        <f t="shared" si="6"/>
        <v>0</v>
      </c>
      <c r="T60" s="57">
        <f t="shared" si="6"/>
        <v>0</v>
      </c>
      <c r="U60" s="57">
        <f t="shared" si="6"/>
        <v>0</v>
      </c>
      <c r="V60" s="57">
        <f t="shared" si="6"/>
        <v>0</v>
      </c>
      <c r="W60" s="57">
        <f t="shared" si="6"/>
        <v>0</v>
      </c>
      <c r="X60" s="57">
        <f t="shared" si="6"/>
        <v>0</v>
      </c>
      <c r="Y60" s="57">
        <f t="shared" si="6"/>
        <v>0</v>
      </c>
      <c r="Z60" s="57">
        <f t="shared" si="6"/>
        <v>0</v>
      </c>
    </row>
    <row r="61" spans="1:26" s="52" customFormat="1" ht="12.75">
      <c r="A61" s="52">
        <v>0</v>
      </c>
      <c r="B61" s="52">
        <v>46</v>
      </c>
      <c r="C61" s="57">
        <f t="shared" si="5"/>
        <v>0</v>
      </c>
      <c r="D61" s="57">
        <f t="shared" si="5"/>
        <v>0</v>
      </c>
      <c r="E61" s="57">
        <f t="shared" si="5"/>
        <v>0</v>
      </c>
      <c r="F61" s="57">
        <f t="shared" si="5"/>
        <v>0</v>
      </c>
      <c r="G61" s="57">
        <f t="shared" si="5"/>
        <v>0</v>
      </c>
      <c r="H61" s="57">
        <f t="shared" si="5"/>
        <v>0</v>
      </c>
      <c r="I61" s="57">
        <f t="shared" si="5"/>
        <v>0</v>
      </c>
      <c r="J61" s="57">
        <f t="shared" si="5"/>
        <v>0</v>
      </c>
      <c r="K61" s="57">
        <f t="shared" si="5"/>
        <v>0</v>
      </c>
      <c r="L61" s="57">
        <f t="shared" si="5"/>
        <v>0</v>
      </c>
      <c r="M61" s="57">
        <f t="shared" si="6"/>
        <v>0</v>
      </c>
      <c r="N61" s="57">
        <f t="shared" si="6"/>
        <v>0</v>
      </c>
      <c r="O61" s="57">
        <f t="shared" si="6"/>
        <v>0</v>
      </c>
      <c r="P61" s="57">
        <f t="shared" si="6"/>
        <v>0</v>
      </c>
      <c r="Q61" s="57">
        <f t="shared" si="6"/>
        <v>0</v>
      </c>
      <c r="R61" s="57">
        <f t="shared" si="6"/>
        <v>0</v>
      </c>
      <c r="S61" s="57">
        <f t="shared" si="6"/>
        <v>0</v>
      </c>
      <c r="T61" s="57">
        <f t="shared" si="6"/>
        <v>0</v>
      </c>
      <c r="U61" s="57">
        <f t="shared" si="6"/>
        <v>0</v>
      </c>
      <c r="V61" s="57">
        <f t="shared" si="6"/>
        <v>0</v>
      </c>
      <c r="W61" s="57">
        <f t="shared" si="6"/>
        <v>0</v>
      </c>
      <c r="X61" s="57">
        <f t="shared" si="6"/>
        <v>0</v>
      </c>
      <c r="Y61" s="57">
        <f t="shared" si="6"/>
        <v>0</v>
      </c>
      <c r="Z61" s="57">
        <f t="shared" si="6"/>
        <v>0</v>
      </c>
    </row>
    <row r="62" spans="1:26" s="52" customFormat="1" ht="12.75">
      <c r="A62" s="52">
        <v>0</v>
      </c>
      <c r="B62" s="52">
        <v>47</v>
      </c>
      <c r="C62" s="57">
        <f t="shared" si="5"/>
        <v>0</v>
      </c>
      <c r="D62" s="57">
        <f t="shared" si="5"/>
        <v>0</v>
      </c>
      <c r="E62" s="57">
        <f t="shared" si="5"/>
        <v>0</v>
      </c>
      <c r="F62" s="57">
        <f t="shared" si="5"/>
        <v>0</v>
      </c>
      <c r="G62" s="57">
        <f t="shared" si="5"/>
        <v>0</v>
      </c>
      <c r="H62" s="57">
        <f t="shared" si="5"/>
        <v>0</v>
      </c>
      <c r="I62" s="57">
        <f t="shared" si="5"/>
        <v>0</v>
      </c>
      <c r="J62" s="57">
        <f t="shared" si="5"/>
        <v>0</v>
      </c>
      <c r="K62" s="57">
        <f t="shared" si="5"/>
        <v>0</v>
      </c>
      <c r="L62" s="57">
        <f t="shared" si="5"/>
        <v>0</v>
      </c>
      <c r="M62" s="57">
        <f t="shared" si="6"/>
        <v>0</v>
      </c>
      <c r="N62" s="57">
        <f t="shared" si="6"/>
        <v>0</v>
      </c>
      <c r="O62" s="57">
        <f t="shared" si="6"/>
        <v>0</v>
      </c>
      <c r="P62" s="57">
        <f t="shared" si="6"/>
        <v>0</v>
      </c>
      <c r="Q62" s="57">
        <f t="shared" si="6"/>
        <v>0</v>
      </c>
      <c r="R62" s="57">
        <f t="shared" si="6"/>
        <v>0</v>
      </c>
      <c r="S62" s="57">
        <f t="shared" si="6"/>
        <v>0</v>
      </c>
      <c r="T62" s="57">
        <f t="shared" si="6"/>
        <v>0</v>
      </c>
      <c r="U62" s="57">
        <f t="shared" si="6"/>
        <v>0</v>
      </c>
      <c r="V62" s="57">
        <f t="shared" si="6"/>
        <v>0</v>
      </c>
      <c r="W62" s="57">
        <f t="shared" si="6"/>
        <v>0</v>
      </c>
      <c r="X62" s="57">
        <f t="shared" si="6"/>
        <v>0</v>
      </c>
      <c r="Y62" s="57">
        <f t="shared" si="6"/>
        <v>0</v>
      </c>
      <c r="Z62" s="57">
        <f t="shared" si="6"/>
        <v>0</v>
      </c>
    </row>
    <row r="63" spans="1:26" s="52" customFormat="1" ht="12.75">
      <c r="A63" s="52">
        <v>0</v>
      </c>
      <c r="B63" s="52">
        <v>48</v>
      </c>
      <c r="C63" s="57">
        <f>$C$12*C$2*$A63/10000</f>
        <v>0</v>
      </c>
      <c r="D63" s="57">
        <f aca="true" t="shared" si="7" ref="D63:Z63">$C$12*D$2*$A63/10000</f>
        <v>0</v>
      </c>
      <c r="E63" s="57">
        <f t="shared" si="7"/>
        <v>0</v>
      </c>
      <c r="F63" s="57">
        <f t="shared" si="7"/>
        <v>0</v>
      </c>
      <c r="G63" s="57">
        <f t="shared" si="7"/>
        <v>0</v>
      </c>
      <c r="H63" s="57">
        <f t="shared" si="7"/>
        <v>0</v>
      </c>
      <c r="I63" s="57">
        <f t="shared" si="7"/>
        <v>0</v>
      </c>
      <c r="J63" s="57">
        <f t="shared" si="7"/>
        <v>0</v>
      </c>
      <c r="K63" s="57">
        <f t="shared" si="7"/>
        <v>0</v>
      </c>
      <c r="L63" s="57">
        <f t="shared" si="7"/>
        <v>0</v>
      </c>
      <c r="M63" s="57">
        <f t="shared" si="6"/>
        <v>0</v>
      </c>
      <c r="N63" s="57">
        <f t="shared" si="7"/>
        <v>0</v>
      </c>
      <c r="O63" s="57">
        <f t="shared" si="7"/>
        <v>0</v>
      </c>
      <c r="P63" s="57">
        <f t="shared" si="7"/>
        <v>0</v>
      </c>
      <c r="Q63" s="57">
        <f t="shared" si="7"/>
        <v>0</v>
      </c>
      <c r="R63" s="57">
        <f t="shared" si="7"/>
        <v>0</v>
      </c>
      <c r="S63" s="57">
        <f t="shared" si="7"/>
        <v>0</v>
      </c>
      <c r="T63" s="57">
        <f t="shared" si="7"/>
        <v>0</v>
      </c>
      <c r="U63" s="57">
        <f t="shared" si="7"/>
        <v>0</v>
      </c>
      <c r="V63" s="57">
        <f t="shared" si="7"/>
        <v>0</v>
      </c>
      <c r="W63" s="57">
        <f t="shared" si="6"/>
        <v>0</v>
      </c>
      <c r="X63" s="57">
        <f t="shared" si="7"/>
        <v>0</v>
      </c>
      <c r="Y63" s="57">
        <f>$C$12*Y$2*$A63/10000</f>
        <v>0</v>
      </c>
      <c r="Z63" s="57">
        <f t="shared" si="7"/>
        <v>0</v>
      </c>
    </row>
    <row r="64" spans="1:26" s="53" customFormat="1" ht="12.75">
      <c r="A64" s="53">
        <v>3.8</v>
      </c>
      <c r="B64" s="53">
        <v>49</v>
      </c>
      <c r="C64" s="58">
        <f>$C$13*C$2*$A64/10000</f>
        <v>54.36592853999999</v>
      </c>
      <c r="D64" s="58">
        <f aca="true" t="shared" si="8" ref="D64:Y79">$C$13*D$2*$A64/10000</f>
        <v>51.427229699999984</v>
      </c>
      <c r="E64" s="58">
        <f t="shared" si="8"/>
        <v>48.48853085999999</v>
      </c>
      <c r="F64" s="58">
        <f t="shared" si="8"/>
        <v>47.75385614999999</v>
      </c>
      <c r="G64" s="58">
        <f t="shared" si="8"/>
        <v>47.01918143999999</v>
      </c>
      <c r="H64" s="58">
        <f t="shared" si="8"/>
        <v>45.54983201999999</v>
      </c>
      <c r="I64" s="58">
        <f t="shared" si="8"/>
        <v>45.54983201999999</v>
      </c>
      <c r="J64" s="58">
        <f t="shared" si="8"/>
        <v>48.48853085999999</v>
      </c>
      <c r="K64" s="58">
        <f t="shared" si="8"/>
        <v>59.508651509999986</v>
      </c>
      <c r="L64" s="58">
        <f t="shared" si="8"/>
        <v>63.18202505999998</v>
      </c>
      <c r="M64" s="58">
        <f t="shared" si="8"/>
        <v>66.85539860999998</v>
      </c>
      <c r="N64" s="58">
        <f t="shared" si="8"/>
        <v>68.32474802999998</v>
      </c>
      <c r="O64" s="58">
        <f t="shared" si="8"/>
        <v>68.32474802999998</v>
      </c>
      <c r="P64" s="58">
        <f t="shared" si="8"/>
        <v>67.59007331999999</v>
      </c>
      <c r="Q64" s="58">
        <f t="shared" si="8"/>
        <v>66.85539860999998</v>
      </c>
      <c r="R64" s="58">
        <f t="shared" si="8"/>
        <v>66.85539860999998</v>
      </c>
      <c r="S64" s="58">
        <f t="shared" si="8"/>
        <v>67.59007331999999</v>
      </c>
      <c r="T64" s="58">
        <f t="shared" si="8"/>
        <v>69.05942273999999</v>
      </c>
      <c r="U64" s="58">
        <f t="shared" si="8"/>
        <v>69.79409744999998</v>
      </c>
      <c r="V64" s="58">
        <f t="shared" si="8"/>
        <v>69.79409744999998</v>
      </c>
      <c r="W64" s="58">
        <f t="shared" si="8"/>
        <v>73.46747099999999</v>
      </c>
      <c r="X64" s="58">
        <f>$C$13*X$2*$A64/10000</f>
        <v>68.32474802999998</v>
      </c>
      <c r="Y64" s="58">
        <f t="shared" si="8"/>
        <v>64.65137447999999</v>
      </c>
      <c r="Z64" s="58">
        <f aca="true" t="shared" si="9" ref="X64:Z79">$C$13*Z$2*$A64/10000</f>
        <v>58.77397679999999</v>
      </c>
    </row>
    <row r="65" spans="1:26" s="53" customFormat="1" ht="12.75">
      <c r="A65" s="53">
        <v>3.4</v>
      </c>
      <c r="B65" s="53">
        <v>50</v>
      </c>
      <c r="C65" s="58">
        <f aca="true" t="shared" si="10" ref="C65:R87">$C$13*C$2*$A65/10000</f>
        <v>48.64319921999999</v>
      </c>
      <c r="D65" s="58">
        <f t="shared" si="10"/>
        <v>46.01383709999999</v>
      </c>
      <c r="E65" s="58">
        <f t="shared" si="10"/>
        <v>43.38447497999999</v>
      </c>
      <c r="F65" s="58">
        <f t="shared" si="10"/>
        <v>42.727134449999994</v>
      </c>
      <c r="G65" s="58">
        <f t="shared" si="10"/>
        <v>42.06979391999999</v>
      </c>
      <c r="H65" s="58">
        <f t="shared" si="10"/>
        <v>40.75511286</v>
      </c>
      <c r="I65" s="58">
        <f t="shared" si="10"/>
        <v>40.75511286</v>
      </c>
      <c r="J65" s="58">
        <f t="shared" si="10"/>
        <v>43.38447497999999</v>
      </c>
      <c r="K65" s="58">
        <f t="shared" si="10"/>
        <v>53.244582929999986</v>
      </c>
      <c r="L65" s="58">
        <f t="shared" si="10"/>
        <v>56.53128557999999</v>
      </c>
      <c r="M65" s="58">
        <f t="shared" si="10"/>
        <v>59.81798823</v>
      </c>
      <c r="N65" s="58">
        <f t="shared" si="10"/>
        <v>61.13266928999998</v>
      </c>
      <c r="O65" s="58">
        <f t="shared" si="10"/>
        <v>61.13266928999998</v>
      </c>
      <c r="P65" s="58">
        <f t="shared" si="10"/>
        <v>60.47532875999999</v>
      </c>
      <c r="Q65" s="58">
        <f t="shared" si="10"/>
        <v>59.81798823</v>
      </c>
      <c r="R65" s="58">
        <f t="shared" si="10"/>
        <v>59.81798823</v>
      </c>
      <c r="S65" s="58">
        <f t="shared" si="8"/>
        <v>60.47532875999999</v>
      </c>
      <c r="T65" s="58">
        <f t="shared" si="8"/>
        <v>61.79000981999999</v>
      </c>
      <c r="U65" s="58">
        <f t="shared" si="8"/>
        <v>62.44735034999999</v>
      </c>
      <c r="V65" s="58">
        <f t="shared" si="8"/>
        <v>62.44735034999999</v>
      </c>
      <c r="W65" s="58">
        <f t="shared" si="8"/>
        <v>65.73405299999999</v>
      </c>
      <c r="X65" s="58">
        <f t="shared" si="8"/>
        <v>61.13266928999998</v>
      </c>
      <c r="Y65" s="58">
        <f t="shared" si="8"/>
        <v>57.845966639999986</v>
      </c>
      <c r="Z65" s="58">
        <f t="shared" si="9"/>
        <v>52.58724239999999</v>
      </c>
    </row>
    <row r="66" spans="1:26" s="53" customFormat="1" ht="12.75">
      <c r="A66" s="53">
        <v>6.3</v>
      </c>
      <c r="B66" s="53">
        <v>51</v>
      </c>
      <c r="C66" s="58">
        <f t="shared" si="10"/>
        <v>90.13298678999999</v>
      </c>
      <c r="D66" s="58">
        <f t="shared" si="10"/>
        <v>85.26093344999998</v>
      </c>
      <c r="E66" s="58">
        <f t="shared" si="10"/>
        <v>80.38888010999999</v>
      </c>
      <c r="F66" s="58">
        <f t="shared" si="10"/>
        <v>79.170866775</v>
      </c>
      <c r="G66" s="58">
        <f t="shared" si="10"/>
        <v>77.95285343999998</v>
      </c>
      <c r="H66" s="58">
        <f t="shared" si="10"/>
        <v>75.51682676999998</v>
      </c>
      <c r="I66" s="58">
        <f t="shared" si="10"/>
        <v>75.51682676999998</v>
      </c>
      <c r="J66" s="58">
        <f t="shared" si="10"/>
        <v>80.38888010999999</v>
      </c>
      <c r="K66" s="58">
        <f t="shared" si="10"/>
        <v>98.65908013499998</v>
      </c>
      <c r="L66" s="58">
        <f t="shared" si="10"/>
        <v>104.74914680999997</v>
      </c>
      <c r="M66" s="58">
        <f t="shared" si="8"/>
        <v>110.83921348499997</v>
      </c>
      <c r="N66" s="58">
        <f t="shared" si="8"/>
        <v>113.27524015499996</v>
      </c>
      <c r="O66" s="58">
        <f t="shared" si="8"/>
        <v>113.27524015499996</v>
      </c>
      <c r="P66" s="58">
        <f t="shared" si="8"/>
        <v>112.05722681999998</v>
      </c>
      <c r="Q66" s="58">
        <f t="shared" si="8"/>
        <v>110.83921348499997</v>
      </c>
      <c r="R66" s="58">
        <f t="shared" si="8"/>
        <v>110.83921348499997</v>
      </c>
      <c r="S66" s="58">
        <f t="shared" si="8"/>
        <v>112.05722681999998</v>
      </c>
      <c r="T66" s="58">
        <f t="shared" si="8"/>
        <v>114.49325348999999</v>
      </c>
      <c r="U66" s="58">
        <f t="shared" si="8"/>
        <v>115.71126682499997</v>
      </c>
      <c r="V66" s="58">
        <f t="shared" si="8"/>
        <v>115.71126682499997</v>
      </c>
      <c r="W66" s="58">
        <f t="shared" si="8"/>
        <v>121.8013335</v>
      </c>
      <c r="X66" s="58">
        <f t="shared" si="9"/>
        <v>113.27524015499996</v>
      </c>
      <c r="Y66" s="58">
        <f t="shared" si="9"/>
        <v>107.18517347999997</v>
      </c>
      <c r="Z66" s="58">
        <f t="shared" si="9"/>
        <v>97.44106679999999</v>
      </c>
    </row>
    <row r="67" spans="1:26" s="53" customFormat="1" ht="12.75">
      <c r="A67" s="53">
        <v>2.6</v>
      </c>
      <c r="B67" s="53">
        <v>52</v>
      </c>
      <c r="C67" s="58">
        <f t="shared" si="10"/>
        <v>37.197740579999994</v>
      </c>
      <c r="D67" s="58">
        <f t="shared" si="10"/>
        <v>35.1870519</v>
      </c>
      <c r="E67" s="58">
        <f t="shared" si="10"/>
        <v>33.17636322</v>
      </c>
      <c r="F67" s="58">
        <f t="shared" si="10"/>
        <v>32.673691049999995</v>
      </c>
      <c r="G67" s="58">
        <f t="shared" si="10"/>
        <v>32.17101887999999</v>
      </c>
      <c r="H67" s="58">
        <f t="shared" si="10"/>
        <v>31.165674539999994</v>
      </c>
      <c r="I67" s="58">
        <f t="shared" si="10"/>
        <v>31.165674539999994</v>
      </c>
      <c r="J67" s="58">
        <f t="shared" si="10"/>
        <v>33.17636322</v>
      </c>
      <c r="K67" s="58">
        <f t="shared" si="10"/>
        <v>40.71644577</v>
      </c>
      <c r="L67" s="58">
        <f t="shared" si="10"/>
        <v>43.22980661999999</v>
      </c>
      <c r="M67" s="58">
        <f t="shared" si="8"/>
        <v>45.743167469999996</v>
      </c>
      <c r="N67" s="58">
        <f t="shared" si="8"/>
        <v>46.74851180999999</v>
      </c>
      <c r="O67" s="58">
        <f t="shared" si="8"/>
        <v>46.74851180999999</v>
      </c>
      <c r="P67" s="58">
        <f t="shared" si="8"/>
        <v>46.24583964</v>
      </c>
      <c r="Q67" s="58">
        <f t="shared" si="8"/>
        <v>45.743167469999996</v>
      </c>
      <c r="R67" s="58">
        <f t="shared" si="8"/>
        <v>45.743167469999996</v>
      </c>
      <c r="S67" s="58">
        <f t="shared" si="8"/>
        <v>46.24583964</v>
      </c>
      <c r="T67" s="58">
        <f t="shared" si="8"/>
        <v>47.25118397999999</v>
      </c>
      <c r="U67" s="58">
        <f t="shared" si="8"/>
        <v>47.75385614999999</v>
      </c>
      <c r="V67" s="58">
        <f t="shared" si="8"/>
        <v>47.75385614999999</v>
      </c>
      <c r="W67" s="58">
        <f t="shared" si="8"/>
        <v>50.267216999999995</v>
      </c>
      <c r="X67" s="58">
        <f t="shared" si="9"/>
        <v>46.74851180999999</v>
      </c>
      <c r="Y67" s="58">
        <f t="shared" si="9"/>
        <v>44.23515095999999</v>
      </c>
      <c r="Z67" s="58">
        <f t="shared" si="9"/>
        <v>40.213773599999996</v>
      </c>
    </row>
    <row r="68" spans="1:26" s="53" customFormat="1" ht="12.75">
      <c r="A68" s="53">
        <v>2.5</v>
      </c>
      <c r="B68" s="53">
        <v>53</v>
      </c>
      <c r="C68" s="58">
        <f t="shared" si="10"/>
        <v>35.76705825</v>
      </c>
      <c r="D68" s="58">
        <f t="shared" si="10"/>
        <v>33.83370374999999</v>
      </c>
      <c r="E68" s="58">
        <f t="shared" si="10"/>
        <v>31.900349249999994</v>
      </c>
      <c r="F68" s="58">
        <f t="shared" si="10"/>
        <v>31.417010624999996</v>
      </c>
      <c r="G68" s="58">
        <f t="shared" si="10"/>
        <v>30.933671999999998</v>
      </c>
      <c r="H68" s="58">
        <f t="shared" si="10"/>
        <v>29.966994749999994</v>
      </c>
      <c r="I68" s="58">
        <f t="shared" si="10"/>
        <v>29.966994749999994</v>
      </c>
      <c r="J68" s="58">
        <f t="shared" si="10"/>
        <v>31.900349249999994</v>
      </c>
      <c r="K68" s="58">
        <f t="shared" si="10"/>
        <v>39.150428624999996</v>
      </c>
      <c r="L68" s="58">
        <f t="shared" si="10"/>
        <v>41.56712174999999</v>
      </c>
      <c r="M68" s="58">
        <f t="shared" si="8"/>
        <v>43.98381487499999</v>
      </c>
      <c r="N68" s="58">
        <f t="shared" si="8"/>
        <v>44.95049212499999</v>
      </c>
      <c r="O68" s="58">
        <f t="shared" si="8"/>
        <v>44.95049212499999</v>
      </c>
      <c r="P68" s="58">
        <f t="shared" si="8"/>
        <v>44.467153499999995</v>
      </c>
      <c r="Q68" s="58">
        <f t="shared" si="8"/>
        <v>43.98381487499999</v>
      </c>
      <c r="R68" s="58">
        <f t="shared" si="8"/>
        <v>43.98381487499999</v>
      </c>
      <c r="S68" s="58">
        <f t="shared" si="8"/>
        <v>44.467153499999995</v>
      </c>
      <c r="T68" s="58">
        <f t="shared" si="8"/>
        <v>45.43383074999999</v>
      </c>
      <c r="U68" s="58">
        <f t="shared" si="8"/>
        <v>45.91716937499999</v>
      </c>
      <c r="V68" s="58">
        <f t="shared" si="8"/>
        <v>45.91716937499999</v>
      </c>
      <c r="W68" s="58">
        <f t="shared" si="8"/>
        <v>48.333862499999995</v>
      </c>
      <c r="X68" s="58">
        <f t="shared" si="9"/>
        <v>44.95049212499999</v>
      </c>
      <c r="Y68" s="58">
        <f t="shared" si="9"/>
        <v>42.533798999999995</v>
      </c>
      <c r="Z68" s="58">
        <f t="shared" si="9"/>
        <v>38.667089999999995</v>
      </c>
    </row>
    <row r="69" spans="1:26" s="53" customFormat="1" ht="12.75">
      <c r="A69" s="53">
        <v>4.8</v>
      </c>
      <c r="B69" s="53">
        <v>54</v>
      </c>
      <c r="C69" s="58">
        <f t="shared" si="10"/>
        <v>68.67275183999999</v>
      </c>
      <c r="D69" s="58">
        <f t="shared" si="10"/>
        <v>64.96071119999999</v>
      </c>
      <c r="E69" s="58">
        <f t="shared" si="10"/>
        <v>61.24867055999999</v>
      </c>
      <c r="F69" s="58">
        <f t="shared" si="10"/>
        <v>60.320660399999994</v>
      </c>
      <c r="G69" s="58">
        <f t="shared" si="10"/>
        <v>59.39265023999999</v>
      </c>
      <c r="H69" s="58">
        <f t="shared" si="10"/>
        <v>57.53662991999999</v>
      </c>
      <c r="I69" s="58">
        <f t="shared" si="10"/>
        <v>57.53662991999999</v>
      </c>
      <c r="J69" s="58">
        <f t="shared" si="10"/>
        <v>61.24867055999999</v>
      </c>
      <c r="K69" s="58">
        <f t="shared" si="10"/>
        <v>75.16882295999999</v>
      </c>
      <c r="L69" s="58">
        <f t="shared" si="10"/>
        <v>79.80887375999998</v>
      </c>
      <c r="M69" s="58">
        <f t="shared" si="8"/>
        <v>84.44892456</v>
      </c>
      <c r="N69" s="58">
        <f t="shared" si="8"/>
        <v>86.30494487999998</v>
      </c>
      <c r="O69" s="58">
        <f t="shared" si="8"/>
        <v>86.30494487999998</v>
      </c>
      <c r="P69" s="58">
        <f t="shared" si="8"/>
        <v>85.37693471999998</v>
      </c>
      <c r="Q69" s="58">
        <f t="shared" si="8"/>
        <v>84.44892456</v>
      </c>
      <c r="R69" s="58">
        <f t="shared" si="8"/>
        <v>84.44892456</v>
      </c>
      <c r="S69" s="58">
        <f t="shared" si="8"/>
        <v>85.37693471999998</v>
      </c>
      <c r="T69" s="58">
        <f t="shared" si="8"/>
        <v>87.23295503999998</v>
      </c>
      <c r="U69" s="58">
        <f t="shared" si="8"/>
        <v>88.16096519999998</v>
      </c>
      <c r="V69" s="58">
        <f t="shared" si="8"/>
        <v>88.16096519999998</v>
      </c>
      <c r="W69" s="58">
        <f t="shared" si="8"/>
        <v>92.80101599999999</v>
      </c>
      <c r="X69" s="58">
        <f t="shared" si="9"/>
        <v>86.30494487999998</v>
      </c>
      <c r="Y69" s="58">
        <f t="shared" si="9"/>
        <v>81.66489407999998</v>
      </c>
      <c r="Z69" s="58">
        <f t="shared" si="9"/>
        <v>74.24081279999999</v>
      </c>
    </row>
    <row r="70" spans="1:26" s="53" customFormat="1" ht="12.75">
      <c r="A70" s="53">
        <v>4.4</v>
      </c>
      <c r="B70" s="53">
        <v>55</v>
      </c>
      <c r="C70" s="58">
        <f t="shared" si="10"/>
        <v>62.95002252</v>
      </c>
      <c r="D70" s="58">
        <f t="shared" si="10"/>
        <v>59.5473186</v>
      </c>
      <c r="E70" s="58">
        <f t="shared" si="10"/>
        <v>56.14461468</v>
      </c>
      <c r="F70" s="58">
        <f t="shared" si="10"/>
        <v>55.2939387</v>
      </c>
      <c r="G70" s="58">
        <f t="shared" si="10"/>
        <v>54.44326272</v>
      </c>
      <c r="H70" s="58">
        <f t="shared" si="10"/>
        <v>52.741910759999996</v>
      </c>
      <c r="I70" s="58">
        <f t="shared" si="10"/>
        <v>52.741910759999996</v>
      </c>
      <c r="J70" s="58">
        <f t="shared" si="10"/>
        <v>56.14461468</v>
      </c>
      <c r="K70" s="58">
        <f t="shared" si="10"/>
        <v>68.90475438</v>
      </c>
      <c r="L70" s="58">
        <f t="shared" si="10"/>
        <v>73.15813427999998</v>
      </c>
      <c r="M70" s="58">
        <f t="shared" si="8"/>
        <v>77.41151418</v>
      </c>
      <c r="N70" s="58">
        <f t="shared" si="8"/>
        <v>79.11286613999998</v>
      </c>
      <c r="O70" s="58">
        <f t="shared" si="8"/>
        <v>79.11286613999998</v>
      </c>
      <c r="P70" s="58">
        <f t="shared" si="8"/>
        <v>78.26219016</v>
      </c>
      <c r="Q70" s="58">
        <f t="shared" si="8"/>
        <v>77.41151418</v>
      </c>
      <c r="R70" s="58">
        <f t="shared" si="8"/>
        <v>77.41151418</v>
      </c>
      <c r="S70" s="58">
        <f t="shared" si="8"/>
        <v>78.26219016</v>
      </c>
      <c r="T70" s="58">
        <f t="shared" si="8"/>
        <v>79.96354212</v>
      </c>
      <c r="U70" s="58">
        <f t="shared" si="8"/>
        <v>80.81421809999999</v>
      </c>
      <c r="V70" s="58">
        <f t="shared" si="8"/>
        <v>80.81421809999999</v>
      </c>
      <c r="W70" s="58">
        <f t="shared" si="8"/>
        <v>85.067598</v>
      </c>
      <c r="X70" s="58">
        <f t="shared" si="9"/>
        <v>79.11286613999998</v>
      </c>
      <c r="Y70" s="58">
        <f t="shared" si="9"/>
        <v>74.85948623999998</v>
      </c>
      <c r="Z70" s="58">
        <f t="shared" si="9"/>
        <v>68.0540784</v>
      </c>
    </row>
    <row r="71" spans="1:26" s="53" customFormat="1" ht="12.75">
      <c r="A71" s="53">
        <v>6</v>
      </c>
      <c r="B71" s="53">
        <v>56</v>
      </c>
      <c r="C71" s="58">
        <f t="shared" si="10"/>
        <v>85.84093979999999</v>
      </c>
      <c r="D71" s="58">
        <f t="shared" si="10"/>
        <v>81.20088899999999</v>
      </c>
      <c r="E71" s="58">
        <f t="shared" si="10"/>
        <v>76.56083819999999</v>
      </c>
      <c r="F71" s="58">
        <f t="shared" si="10"/>
        <v>75.40082549999998</v>
      </c>
      <c r="G71" s="58">
        <f t="shared" si="10"/>
        <v>74.24081279999999</v>
      </c>
      <c r="H71" s="58">
        <f t="shared" si="10"/>
        <v>71.92078739999998</v>
      </c>
      <c r="I71" s="58">
        <f t="shared" si="10"/>
        <v>71.92078739999998</v>
      </c>
      <c r="J71" s="58">
        <f t="shared" si="10"/>
        <v>76.56083819999999</v>
      </c>
      <c r="K71" s="58">
        <f t="shared" si="10"/>
        <v>93.96102869999997</v>
      </c>
      <c r="L71" s="58">
        <f t="shared" si="10"/>
        <v>99.76109219999998</v>
      </c>
      <c r="M71" s="58">
        <f t="shared" si="8"/>
        <v>105.5611557</v>
      </c>
      <c r="N71" s="58">
        <f t="shared" si="8"/>
        <v>107.88118109999998</v>
      </c>
      <c r="O71" s="58">
        <f t="shared" si="8"/>
        <v>107.88118109999998</v>
      </c>
      <c r="P71" s="58">
        <f t="shared" si="8"/>
        <v>106.7211684</v>
      </c>
      <c r="Q71" s="58">
        <f t="shared" si="8"/>
        <v>105.5611557</v>
      </c>
      <c r="R71" s="58">
        <f t="shared" si="8"/>
        <v>105.5611557</v>
      </c>
      <c r="S71" s="58">
        <f t="shared" si="8"/>
        <v>106.7211684</v>
      </c>
      <c r="T71" s="58">
        <f t="shared" si="8"/>
        <v>109.04119379999999</v>
      </c>
      <c r="U71" s="58">
        <f t="shared" si="8"/>
        <v>110.20120649999997</v>
      </c>
      <c r="V71" s="58">
        <f t="shared" si="8"/>
        <v>110.20120649999997</v>
      </c>
      <c r="W71" s="58">
        <f t="shared" si="8"/>
        <v>116.00126999999999</v>
      </c>
      <c r="X71" s="58">
        <f t="shared" si="9"/>
        <v>107.88118109999998</v>
      </c>
      <c r="Y71" s="58">
        <f t="shared" si="9"/>
        <v>102.08111759999997</v>
      </c>
      <c r="Z71" s="58">
        <f t="shared" si="9"/>
        <v>92.80101599999999</v>
      </c>
    </row>
    <row r="72" spans="1:26" s="53" customFormat="1" ht="12.75">
      <c r="A72" s="53">
        <v>6.1</v>
      </c>
      <c r="B72" s="53">
        <v>57</v>
      </c>
      <c r="C72" s="58">
        <f t="shared" si="10"/>
        <v>87.27162212999998</v>
      </c>
      <c r="D72" s="58">
        <f t="shared" si="10"/>
        <v>82.55423714999998</v>
      </c>
      <c r="E72" s="58">
        <f t="shared" si="10"/>
        <v>77.83685216999999</v>
      </c>
      <c r="F72" s="58">
        <f t="shared" si="10"/>
        <v>76.65750592499998</v>
      </c>
      <c r="G72" s="58">
        <f t="shared" si="10"/>
        <v>75.47815967999998</v>
      </c>
      <c r="H72" s="58">
        <f t="shared" si="10"/>
        <v>73.11946718999998</v>
      </c>
      <c r="I72" s="58">
        <f t="shared" si="10"/>
        <v>73.11946718999998</v>
      </c>
      <c r="J72" s="58">
        <f t="shared" si="10"/>
        <v>77.83685216999999</v>
      </c>
      <c r="K72" s="58">
        <f t="shared" si="10"/>
        <v>95.52704584499998</v>
      </c>
      <c r="L72" s="58">
        <f t="shared" si="10"/>
        <v>101.42377706999997</v>
      </c>
      <c r="M72" s="58">
        <f t="shared" si="8"/>
        <v>107.320508295</v>
      </c>
      <c r="N72" s="58">
        <f t="shared" si="8"/>
        <v>109.67920078499996</v>
      </c>
      <c r="O72" s="58">
        <f t="shared" si="8"/>
        <v>109.67920078499996</v>
      </c>
      <c r="P72" s="58">
        <f t="shared" si="8"/>
        <v>108.49985453999997</v>
      </c>
      <c r="Q72" s="58">
        <f t="shared" si="8"/>
        <v>107.320508295</v>
      </c>
      <c r="R72" s="58">
        <f t="shared" si="8"/>
        <v>107.320508295</v>
      </c>
      <c r="S72" s="58">
        <f t="shared" si="8"/>
        <v>108.49985453999997</v>
      </c>
      <c r="T72" s="58">
        <f t="shared" si="8"/>
        <v>110.85854702999997</v>
      </c>
      <c r="U72" s="58">
        <f t="shared" si="8"/>
        <v>112.03789327499997</v>
      </c>
      <c r="V72" s="58">
        <f t="shared" si="8"/>
        <v>112.03789327499997</v>
      </c>
      <c r="W72" s="58">
        <f t="shared" si="8"/>
        <v>117.93462449999998</v>
      </c>
      <c r="X72" s="58">
        <f t="shared" si="9"/>
        <v>109.67920078499996</v>
      </c>
      <c r="Y72" s="58">
        <f t="shared" si="9"/>
        <v>103.78246955999998</v>
      </c>
      <c r="Z72" s="58">
        <f t="shared" si="9"/>
        <v>94.34769959999998</v>
      </c>
    </row>
    <row r="73" spans="1:26" s="53" customFormat="1" ht="12.75">
      <c r="A73" s="53">
        <v>6.8</v>
      </c>
      <c r="B73" s="53">
        <v>58</v>
      </c>
      <c r="C73" s="58">
        <f t="shared" si="10"/>
        <v>97.28639843999999</v>
      </c>
      <c r="D73" s="58">
        <f t="shared" si="10"/>
        <v>92.02767419999998</v>
      </c>
      <c r="E73" s="58">
        <f t="shared" si="10"/>
        <v>86.76894995999999</v>
      </c>
      <c r="F73" s="58">
        <f t="shared" si="10"/>
        <v>85.45426889999999</v>
      </c>
      <c r="G73" s="58">
        <f t="shared" si="10"/>
        <v>84.13958783999998</v>
      </c>
      <c r="H73" s="58">
        <f t="shared" si="10"/>
        <v>81.51022572</v>
      </c>
      <c r="I73" s="58">
        <f t="shared" si="10"/>
        <v>81.51022572</v>
      </c>
      <c r="J73" s="58">
        <f t="shared" si="10"/>
        <v>86.76894995999999</v>
      </c>
      <c r="K73" s="58">
        <f t="shared" si="10"/>
        <v>106.48916585999997</v>
      </c>
      <c r="L73" s="58">
        <f t="shared" si="10"/>
        <v>113.06257115999998</v>
      </c>
      <c r="M73" s="58">
        <f t="shared" si="8"/>
        <v>119.63597646</v>
      </c>
      <c r="N73" s="58">
        <f t="shared" si="8"/>
        <v>122.26533857999996</v>
      </c>
      <c r="O73" s="58">
        <f t="shared" si="8"/>
        <v>122.26533857999996</v>
      </c>
      <c r="P73" s="58">
        <f t="shared" si="8"/>
        <v>120.95065751999998</v>
      </c>
      <c r="Q73" s="58">
        <f t="shared" si="8"/>
        <v>119.63597646</v>
      </c>
      <c r="R73" s="58">
        <f t="shared" si="8"/>
        <v>119.63597646</v>
      </c>
      <c r="S73" s="58">
        <f t="shared" si="8"/>
        <v>120.95065751999998</v>
      </c>
      <c r="T73" s="58">
        <f t="shared" si="8"/>
        <v>123.58001963999997</v>
      </c>
      <c r="U73" s="58">
        <f t="shared" si="8"/>
        <v>124.89470069999997</v>
      </c>
      <c r="V73" s="58">
        <f t="shared" si="8"/>
        <v>124.89470069999997</v>
      </c>
      <c r="W73" s="58">
        <f t="shared" si="8"/>
        <v>131.46810599999998</v>
      </c>
      <c r="X73" s="58">
        <f t="shared" si="9"/>
        <v>122.26533857999996</v>
      </c>
      <c r="Y73" s="58">
        <f t="shared" si="9"/>
        <v>115.69193327999997</v>
      </c>
      <c r="Z73" s="58">
        <f t="shared" si="9"/>
        <v>105.17448479999997</v>
      </c>
    </row>
    <row r="74" spans="1:26" s="53" customFormat="1" ht="12.75">
      <c r="A74" s="53">
        <v>0</v>
      </c>
      <c r="B74" s="53">
        <v>59</v>
      </c>
      <c r="C74" s="58">
        <f t="shared" si="10"/>
        <v>0</v>
      </c>
      <c r="D74" s="58">
        <f t="shared" si="10"/>
        <v>0</v>
      </c>
      <c r="E74" s="58">
        <f t="shared" si="10"/>
        <v>0</v>
      </c>
      <c r="F74" s="58">
        <f t="shared" si="10"/>
        <v>0</v>
      </c>
      <c r="G74" s="58">
        <f t="shared" si="10"/>
        <v>0</v>
      </c>
      <c r="H74" s="58">
        <f t="shared" si="10"/>
        <v>0</v>
      </c>
      <c r="I74" s="58">
        <f t="shared" si="10"/>
        <v>0</v>
      </c>
      <c r="J74" s="58">
        <f t="shared" si="10"/>
        <v>0</v>
      </c>
      <c r="K74" s="58">
        <f t="shared" si="10"/>
        <v>0</v>
      </c>
      <c r="L74" s="58">
        <f t="shared" si="10"/>
        <v>0</v>
      </c>
      <c r="M74" s="58">
        <f t="shared" si="8"/>
        <v>0</v>
      </c>
      <c r="N74" s="58">
        <f t="shared" si="8"/>
        <v>0</v>
      </c>
      <c r="O74" s="58">
        <f t="shared" si="8"/>
        <v>0</v>
      </c>
      <c r="P74" s="58">
        <f t="shared" si="8"/>
        <v>0</v>
      </c>
      <c r="Q74" s="58">
        <f t="shared" si="8"/>
        <v>0</v>
      </c>
      <c r="R74" s="58">
        <f t="shared" si="8"/>
        <v>0</v>
      </c>
      <c r="S74" s="58">
        <f t="shared" si="8"/>
        <v>0</v>
      </c>
      <c r="T74" s="58">
        <f t="shared" si="8"/>
        <v>0</v>
      </c>
      <c r="U74" s="58">
        <f t="shared" si="8"/>
        <v>0</v>
      </c>
      <c r="V74" s="58">
        <f t="shared" si="8"/>
        <v>0</v>
      </c>
      <c r="W74" s="58">
        <f t="shared" si="8"/>
        <v>0</v>
      </c>
      <c r="X74" s="58">
        <f t="shared" si="9"/>
        <v>0</v>
      </c>
      <c r="Y74" s="58">
        <f t="shared" si="9"/>
        <v>0</v>
      </c>
      <c r="Z74" s="58">
        <f t="shared" si="9"/>
        <v>0</v>
      </c>
    </row>
    <row r="75" spans="1:26" s="53" customFormat="1" ht="12.75">
      <c r="A75" s="53">
        <v>0</v>
      </c>
      <c r="B75" s="53">
        <v>60</v>
      </c>
      <c r="C75" s="58">
        <f t="shared" si="10"/>
        <v>0</v>
      </c>
      <c r="D75" s="58">
        <f t="shared" si="10"/>
        <v>0</v>
      </c>
      <c r="E75" s="58">
        <f t="shared" si="10"/>
        <v>0</v>
      </c>
      <c r="F75" s="58">
        <f t="shared" si="10"/>
        <v>0</v>
      </c>
      <c r="G75" s="58">
        <f t="shared" si="10"/>
        <v>0</v>
      </c>
      <c r="H75" s="58">
        <f t="shared" si="10"/>
        <v>0</v>
      </c>
      <c r="I75" s="58">
        <f t="shared" si="10"/>
        <v>0</v>
      </c>
      <c r="J75" s="58">
        <f t="shared" si="10"/>
        <v>0</v>
      </c>
      <c r="K75" s="58">
        <f t="shared" si="10"/>
        <v>0</v>
      </c>
      <c r="L75" s="58">
        <f t="shared" si="10"/>
        <v>0</v>
      </c>
      <c r="M75" s="58">
        <f t="shared" si="8"/>
        <v>0</v>
      </c>
      <c r="N75" s="58">
        <f t="shared" si="8"/>
        <v>0</v>
      </c>
      <c r="O75" s="58">
        <f t="shared" si="8"/>
        <v>0</v>
      </c>
      <c r="P75" s="58">
        <f t="shared" si="8"/>
        <v>0</v>
      </c>
      <c r="Q75" s="58">
        <f t="shared" si="8"/>
        <v>0</v>
      </c>
      <c r="R75" s="58">
        <f t="shared" si="8"/>
        <v>0</v>
      </c>
      <c r="S75" s="58">
        <f t="shared" si="8"/>
        <v>0</v>
      </c>
      <c r="T75" s="58">
        <f t="shared" si="8"/>
        <v>0</v>
      </c>
      <c r="U75" s="58">
        <f t="shared" si="8"/>
        <v>0</v>
      </c>
      <c r="V75" s="58">
        <f t="shared" si="8"/>
        <v>0</v>
      </c>
      <c r="W75" s="58">
        <f t="shared" si="8"/>
        <v>0</v>
      </c>
      <c r="X75" s="58">
        <f t="shared" si="9"/>
        <v>0</v>
      </c>
      <c r="Y75" s="58">
        <f t="shared" si="9"/>
        <v>0</v>
      </c>
      <c r="Z75" s="58">
        <f t="shared" si="9"/>
        <v>0</v>
      </c>
    </row>
    <row r="76" spans="1:26" s="53" customFormat="1" ht="12.75">
      <c r="A76" s="53">
        <v>9.3</v>
      </c>
      <c r="B76" s="53">
        <v>61</v>
      </c>
      <c r="C76" s="58">
        <f t="shared" si="10"/>
        <v>133.05345669</v>
      </c>
      <c r="D76" s="58">
        <f t="shared" si="10"/>
        <v>125.86137794999999</v>
      </c>
      <c r="E76" s="58">
        <f t="shared" si="10"/>
        <v>118.66929920999999</v>
      </c>
      <c r="F76" s="58">
        <f t="shared" si="10"/>
        <v>116.87127952499999</v>
      </c>
      <c r="G76" s="58">
        <f t="shared" si="10"/>
        <v>115.07325984</v>
      </c>
      <c r="H76" s="58">
        <f t="shared" si="10"/>
        <v>111.47722046999999</v>
      </c>
      <c r="I76" s="58">
        <f t="shared" si="10"/>
        <v>111.47722046999999</v>
      </c>
      <c r="J76" s="58">
        <f t="shared" si="10"/>
        <v>118.66929920999999</v>
      </c>
      <c r="K76" s="58">
        <f t="shared" si="10"/>
        <v>145.63959448499998</v>
      </c>
      <c r="L76" s="58">
        <f t="shared" si="10"/>
        <v>154.62969291</v>
      </c>
      <c r="M76" s="58">
        <f t="shared" si="8"/>
        <v>163.619791335</v>
      </c>
      <c r="N76" s="58">
        <f t="shared" si="8"/>
        <v>167.21583070499997</v>
      </c>
      <c r="O76" s="58">
        <f t="shared" si="8"/>
        <v>167.21583070499997</v>
      </c>
      <c r="P76" s="58">
        <f t="shared" si="8"/>
        <v>165.41781102</v>
      </c>
      <c r="Q76" s="58">
        <f t="shared" si="8"/>
        <v>163.619791335</v>
      </c>
      <c r="R76" s="58">
        <f t="shared" si="8"/>
        <v>163.619791335</v>
      </c>
      <c r="S76" s="58">
        <f t="shared" si="8"/>
        <v>165.41781102</v>
      </c>
      <c r="T76" s="58">
        <f t="shared" si="8"/>
        <v>169.01385039</v>
      </c>
      <c r="U76" s="58">
        <f t="shared" si="8"/>
        <v>170.81187007499997</v>
      </c>
      <c r="V76" s="58">
        <f t="shared" si="8"/>
        <v>170.81187007499997</v>
      </c>
      <c r="W76" s="58">
        <f t="shared" si="8"/>
        <v>179.80196850000002</v>
      </c>
      <c r="X76" s="58">
        <f t="shared" si="9"/>
        <v>167.21583070499997</v>
      </c>
      <c r="Y76" s="58">
        <f t="shared" si="9"/>
        <v>158.22573227999996</v>
      </c>
      <c r="Z76" s="58">
        <f t="shared" si="9"/>
        <v>143.8415748</v>
      </c>
    </row>
    <row r="77" spans="1:26" s="53" customFormat="1" ht="12.75">
      <c r="A77" s="53">
        <v>6.8</v>
      </c>
      <c r="B77" s="53">
        <v>62</v>
      </c>
      <c r="C77" s="58">
        <f t="shared" si="10"/>
        <v>97.28639843999999</v>
      </c>
      <c r="D77" s="58">
        <f t="shared" si="10"/>
        <v>92.02767419999998</v>
      </c>
      <c r="E77" s="58">
        <f t="shared" si="10"/>
        <v>86.76894995999999</v>
      </c>
      <c r="F77" s="58">
        <f t="shared" si="10"/>
        <v>85.45426889999999</v>
      </c>
      <c r="G77" s="58">
        <f t="shared" si="10"/>
        <v>84.13958783999998</v>
      </c>
      <c r="H77" s="58">
        <f t="shared" si="10"/>
        <v>81.51022572</v>
      </c>
      <c r="I77" s="58">
        <f t="shared" si="10"/>
        <v>81.51022572</v>
      </c>
      <c r="J77" s="58">
        <f t="shared" si="10"/>
        <v>86.76894995999999</v>
      </c>
      <c r="K77" s="58">
        <f t="shared" si="10"/>
        <v>106.48916585999997</v>
      </c>
      <c r="L77" s="58">
        <f t="shared" si="10"/>
        <v>113.06257115999998</v>
      </c>
      <c r="M77" s="58">
        <f t="shared" si="8"/>
        <v>119.63597646</v>
      </c>
      <c r="N77" s="58">
        <f t="shared" si="8"/>
        <v>122.26533857999996</v>
      </c>
      <c r="O77" s="58">
        <f t="shared" si="8"/>
        <v>122.26533857999996</v>
      </c>
      <c r="P77" s="58">
        <f t="shared" si="8"/>
        <v>120.95065751999998</v>
      </c>
      <c r="Q77" s="58">
        <f t="shared" si="8"/>
        <v>119.63597646</v>
      </c>
      <c r="R77" s="58">
        <f t="shared" si="8"/>
        <v>119.63597646</v>
      </c>
      <c r="S77" s="58">
        <f t="shared" si="8"/>
        <v>120.95065751999998</v>
      </c>
      <c r="T77" s="58">
        <f t="shared" si="8"/>
        <v>123.58001963999997</v>
      </c>
      <c r="U77" s="58">
        <f t="shared" si="8"/>
        <v>124.89470069999997</v>
      </c>
      <c r="V77" s="58">
        <f t="shared" si="8"/>
        <v>124.89470069999997</v>
      </c>
      <c r="W77" s="58">
        <f t="shared" si="8"/>
        <v>131.46810599999998</v>
      </c>
      <c r="X77" s="58">
        <f t="shared" si="9"/>
        <v>122.26533857999996</v>
      </c>
      <c r="Y77" s="58">
        <f t="shared" si="9"/>
        <v>115.69193327999997</v>
      </c>
      <c r="Z77" s="58">
        <f t="shared" si="9"/>
        <v>105.17448479999997</v>
      </c>
    </row>
    <row r="78" spans="1:26" s="53" customFormat="1" ht="12.75">
      <c r="A78" s="53">
        <v>11.1</v>
      </c>
      <c r="B78" s="53">
        <v>63</v>
      </c>
      <c r="C78" s="58">
        <f t="shared" si="10"/>
        <v>158.80573862999998</v>
      </c>
      <c r="D78" s="58">
        <f t="shared" si="10"/>
        <v>150.22164464999997</v>
      </c>
      <c r="E78" s="58">
        <f t="shared" si="10"/>
        <v>141.63755066999997</v>
      </c>
      <c r="F78" s="58">
        <f t="shared" si="10"/>
        <v>139.491527175</v>
      </c>
      <c r="G78" s="58">
        <f t="shared" si="10"/>
        <v>137.34550367999998</v>
      </c>
      <c r="H78" s="58">
        <f t="shared" si="10"/>
        <v>133.05345668999996</v>
      </c>
      <c r="I78" s="58">
        <f t="shared" si="10"/>
        <v>133.05345668999996</v>
      </c>
      <c r="J78" s="58">
        <f t="shared" si="10"/>
        <v>141.63755066999997</v>
      </c>
      <c r="K78" s="58">
        <f t="shared" si="10"/>
        <v>173.82790309499995</v>
      </c>
      <c r="L78" s="58">
        <f t="shared" si="10"/>
        <v>184.55802056999997</v>
      </c>
      <c r="M78" s="58">
        <f t="shared" si="8"/>
        <v>195.28813804499998</v>
      </c>
      <c r="N78" s="58">
        <f t="shared" si="8"/>
        <v>199.58018503499994</v>
      </c>
      <c r="O78" s="58">
        <f t="shared" si="8"/>
        <v>199.58018503499994</v>
      </c>
      <c r="P78" s="58">
        <f t="shared" si="8"/>
        <v>197.43416153999996</v>
      </c>
      <c r="Q78" s="58">
        <f t="shared" si="8"/>
        <v>195.28813804499998</v>
      </c>
      <c r="R78" s="58">
        <f t="shared" si="8"/>
        <v>195.28813804499998</v>
      </c>
      <c r="S78" s="58">
        <f t="shared" si="8"/>
        <v>197.43416153999996</v>
      </c>
      <c r="T78" s="58">
        <f t="shared" si="8"/>
        <v>201.72620852999998</v>
      </c>
      <c r="U78" s="58">
        <f t="shared" si="8"/>
        <v>203.87223202499993</v>
      </c>
      <c r="V78" s="58">
        <f t="shared" si="8"/>
        <v>203.87223202499993</v>
      </c>
      <c r="W78" s="58">
        <f t="shared" si="8"/>
        <v>214.60234949999997</v>
      </c>
      <c r="X78" s="58">
        <f t="shared" si="9"/>
        <v>199.58018503499994</v>
      </c>
      <c r="Y78" s="58">
        <f t="shared" si="9"/>
        <v>188.85006755999996</v>
      </c>
      <c r="Z78" s="58">
        <f t="shared" si="9"/>
        <v>171.68187959999997</v>
      </c>
    </row>
    <row r="79" spans="1:26" s="53" customFormat="1" ht="12.75">
      <c r="A79" s="53">
        <v>3.5</v>
      </c>
      <c r="B79" s="53">
        <v>64</v>
      </c>
      <c r="C79" s="58">
        <f t="shared" si="10"/>
        <v>50.07388154999999</v>
      </c>
      <c r="D79" s="58">
        <f t="shared" si="10"/>
        <v>47.36718524999999</v>
      </c>
      <c r="E79" s="58">
        <f t="shared" si="10"/>
        <v>44.660488949999994</v>
      </c>
      <c r="F79" s="58">
        <f t="shared" si="10"/>
        <v>43.98381487499999</v>
      </c>
      <c r="G79" s="58">
        <f t="shared" si="10"/>
        <v>43.30714079999999</v>
      </c>
      <c r="H79" s="58">
        <f t="shared" si="10"/>
        <v>41.95379265</v>
      </c>
      <c r="I79" s="58">
        <f t="shared" si="10"/>
        <v>41.95379265</v>
      </c>
      <c r="J79" s="58">
        <f t="shared" si="10"/>
        <v>44.660488949999994</v>
      </c>
      <c r="K79" s="58">
        <f t="shared" si="10"/>
        <v>54.81060007499999</v>
      </c>
      <c r="L79" s="58">
        <f t="shared" si="10"/>
        <v>58.19397044999999</v>
      </c>
      <c r="M79" s="58">
        <f t="shared" si="8"/>
        <v>61.577340825</v>
      </c>
      <c r="N79" s="58">
        <f t="shared" si="8"/>
        <v>62.93068897499999</v>
      </c>
      <c r="O79" s="58">
        <f t="shared" si="8"/>
        <v>62.93068897499999</v>
      </c>
      <c r="P79" s="58">
        <f t="shared" si="8"/>
        <v>62.25401489999999</v>
      </c>
      <c r="Q79" s="58">
        <f t="shared" si="8"/>
        <v>61.577340825</v>
      </c>
      <c r="R79" s="58">
        <f t="shared" si="8"/>
        <v>61.577340825</v>
      </c>
      <c r="S79" s="58">
        <f t="shared" si="8"/>
        <v>62.25401489999999</v>
      </c>
      <c r="T79" s="58">
        <f t="shared" si="8"/>
        <v>63.60736305</v>
      </c>
      <c r="U79" s="58">
        <f t="shared" si="8"/>
        <v>64.28403712499998</v>
      </c>
      <c r="V79" s="58">
        <f t="shared" si="8"/>
        <v>64.28403712499998</v>
      </c>
      <c r="W79" s="58">
        <f t="shared" si="8"/>
        <v>67.6674075</v>
      </c>
      <c r="X79" s="58">
        <f t="shared" si="9"/>
        <v>62.93068897499999</v>
      </c>
      <c r="Y79" s="58">
        <f t="shared" si="9"/>
        <v>59.54731859999999</v>
      </c>
      <c r="Z79" s="58">
        <f t="shared" si="9"/>
        <v>54.133926</v>
      </c>
    </row>
    <row r="80" spans="1:26" s="53" customFormat="1" ht="12.75">
      <c r="A80" s="53">
        <v>0</v>
      </c>
      <c r="B80" s="53">
        <v>65</v>
      </c>
      <c r="C80" s="58">
        <f t="shared" si="10"/>
        <v>0</v>
      </c>
      <c r="D80" s="58">
        <f t="shared" si="10"/>
        <v>0</v>
      </c>
      <c r="E80" s="58">
        <f t="shared" si="10"/>
        <v>0</v>
      </c>
      <c r="F80" s="58">
        <f t="shared" si="10"/>
        <v>0</v>
      </c>
      <c r="G80" s="58">
        <f t="shared" si="10"/>
        <v>0</v>
      </c>
      <c r="H80" s="58">
        <f t="shared" si="10"/>
        <v>0</v>
      </c>
      <c r="I80" s="58">
        <f t="shared" si="10"/>
        <v>0</v>
      </c>
      <c r="J80" s="58">
        <f t="shared" si="10"/>
        <v>0</v>
      </c>
      <c r="K80" s="58">
        <f t="shared" si="10"/>
        <v>0</v>
      </c>
      <c r="L80" s="58">
        <f t="shared" si="10"/>
        <v>0</v>
      </c>
      <c r="M80" s="58">
        <f aca="true" t="shared" si="11" ref="M80:Z87">$C$13*M$2*$A80/10000</f>
        <v>0</v>
      </c>
      <c r="N80" s="58">
        <f t="shared" si="11"/>
        <v>0</v>
      </c>
      <c r="O80" s="58">
        <f t="shared" si="11"/>
        <v>0</v>
      </c>
      <c r="P80" s="58">
        <f t="shared" si="11"/>
        <v>0</v>
      </c>
      <c r="Q80" s="58">
        <f t="shared" si="11"/>
        <v>0</v>
      </c>
      <c r="R80" s="58">
        <f t="shared" si="11"/>
        <v>0</v>
      </c>
      <c r="S80" s="58">
        <f t="shared" si="11"/>
        <v>0</v>
      </c>
      <c r="T80" s="58">
        <f t="shared" si="11"/>
        <v>0</v>
      </c>
      <c r="U80" s="58">
        <f t="shared" si="11"/>
        <v>0</v>
      </c>
      <c r="V80" s="58">
        <f t="shared" si="11"/>
        <v>0</v>
      </c>
      <c r="W80" s="58">
        <f t="shared" si="11"/>
        <v>0</v>
      </c>
      <c r="X80" s="58">
        <f t="shared" si="11"/>
        <v>0</v>
      </c>
      <c r="Y80" s="58">
        <f t="shared" si="11"/>
        <v>0</v>
      </c>
      <c r="Z80" s="58">
        <f t="shared" si="11"/>
        <v>0</v>
      </c>
    </row>
    <row r="81" spans="1:26" s="53" customFormat="1" ht="12.75">
      <c r="A81" s="53">
        <v>11.7</v>
      </c>
      <c r="B81" s="53">
        <v>66</v>
      </c>
      <c r="C81" s="58">
        <f t="shared" si="10"/>
        <v>167.38983260999998</v>
      </c>
      <c r="D81" s="58">
        <f t="shared" si="10"/>
        <v>158.34173354999996</v>
      </c>
      <c r="E81" s="58">
        <f t="shared" si="10"/>
        <v>149.29363448999996</v>
      </c>
      <c r="F81" s="58">
        <f t="shared" si="10"/>
        <v>147.03160972499995</v>
      </c>
      <c r="G81" s="58">
        <f t="shared" si="10"/>
        <v>144.76958495999997</v>
      </c>
      <c r="H81" s="58">
        <f t="shared" si="10"/>
        <v>140.24553542999996</v>
      </c>
      <c r="I81" s="58">
        <f t="shared" si="10"/>
        <v>140.24553542999996</v>
      </c>
      <c r="J81" s="58">
        <f t="shared" si="10"/>
        <v>149.29363448999996</v>
      </c>
      <c r="K81" s="58">
        <f t="shared" si="10"/>
        <v>183.22400596499995</v>
      </c>
      <c r="L81" s="58">
        <f t="shared" si="10"/>
        <v>194.53412978999995</v>
      </c>
      <c r="M81" s="58">
        <f t="shared" si="11"/>
        <v>205.84425361499996</v>
      </c>
      <c r="N81" s="58">
        <f t="shared" si="11"/>
        <v>210.3683031449999</v>
      </c>
      <c r="O81" s="58">
        <f t="shared" si="11"/>
        <v>210.3683031449999</v>
      </c>
      <c r="P81" s="58">
        <f t="shared" si="11"/>
        <v>208.10627837999996</v>
      </c>
      <c r="Q81" s="58">
        <f t="shared" si="11"/>
        <v>205.84425361499996</v>
      </c>
      <c r="R81" s="58">
        <f t="shared" si="11"/>
        <v>205.84425361499996</v>
      </c>
      <c r="S81" s="58">
        <f t="shared" si="11"/>
        <v>208.10627837999996</v>
      </c>
      <c r="T81" s="58">
        <f t="shared" si="11"/>
        <v>212.63032790999995</v>
      </c>
      <c r="U81" s="58">
        <f t="shared" si="11"/>
        <v>214.89235267499993</v>
      </c>
      <c r="V81" s="58">
        <f t="shared" si="11"/>
        <v>214.89235267499993</v>
      </c>
      <c r="W81" s="58">
        <f t="shared" si="11"/>
        <v>226.20247649999996</v>
      </c>
      <c r="X81" s="58">
        <f t="shared" si="11"/>
        <v>210.3683031449999</v>
      </c>
      <c r="Y81" s="58">
        <f t="shared" si="11"/>
        <v>199.05817931999994</v>
      </c>
      <c r="Z81" s="58">
        <f t="shared" si="11"/>
        <v>180.96198119999997</v>
      </c>
    </row>
    <row r="82" spans="1:26" s="53" customFormat="1" ht="12.75">
      <c r="A82" s="53">
        <v>6.4</v>
      </c>
      <c r="B82" s="53">
        <v>67</v>
      </c>
      <c r="C82" s="58">
        <f t="shared" si="10"/>
        <v>91.56366911999999</v>
      </c>
      <c r="D82" s="58">
        <f t="shared" si="10"/>
        <v>86.61428159999998</v>
      </c>
      <c r="E82" s="58">
        <f t="shared" si="10"/>
        <v>81.66489408</v>
      </c>
      <c r="F82" s="58">
        <f t="shared" si="10"/>
        <v>80.42754719999999</v>
      </c>
      <c r="G82" s="58">
        <f t="shared" si="10"/>
        <v>79.19020031999999</v>
      </c>
      <c r="H82" s="58">
        <f t="shared" si="10"/>
        <v>76.71550655999998</v>
      </c>
      <c r="I82" s="58">
        <f t="shared" si="10"/>
        <v>76.71550655999998</v>
      </c>
      <c r="J82" s="58">
        <f t="shared" si="10"/>
        <v>81.66489408</v>
      </c>
      <c r="K82" s="58">
        <f t="shared" si="10"/>
        <v>100.22509727999999</v>
      </c>
      <c r="L82" s="58">
        <f t="shared" si="10"/>
        <v>106.41183167999999</v>
      </c>
      <c r="M82" s="58">
        <f t="shared" si="11"/>
        <v>112.59856608</v>
      </c>
      <c r="N82" s="58">
        <f t="shared" si="11"/>
        <v>115.07325983999998</v>
      </c>
      <c r="O82" s="58">
        <f t="shared" si="11"/>
        <v>115.07325983999998</v>
      </c>
      <c r="P82" s="58">
        <f t="shared" si="11"/>
        <v>113.83591295999999</v>
      </c>
      <c r="Q82" s="58">
        <f t="shared" si="11"/>
        <v>112.59856608</v>
      </c>
      <c r="R82" s="58">
        <f t="shared" si="11"/>
        <v>112.59856608</v>
      </c>
      <c r="S82" s="58">
        <f t="shared" si="11"/>
        <v>113.83591295999999</v>
      </c>
      <c r="T82" s="58">
        <f t="shared" si="11"/>
        <v>116.31060672</v>
      </c>
      <c r="U82" s="58">
        <f t="shared" si="11"/>
        <v>117.54795359999999</v>
      </c>
      <c r="V82" s="58">
        <f t="shared" si="11"/>
        <v>117.54795359999999</v>
      </c>
      <c r="W82" s="58">
        <f t="shared" si="11"/>
        <v>123.73468799999999</v>
      </c>
      <c r="X82" s="58">
        <f t="shared" si="11"/>
        <v>115.07325983999998</v>
      </c>
      <c r="Y82" s="58">
        <f t="shared" si="11"/>
        <v>108.88652543999997</v>
      </c>
      <c r="Z82" s="58">
        <f t="shared" si="11"/>
        <v>98.9877504</v>
      </c>
    </row>
    <row r="83" spans="1:26" s="53" customFormat="1" ht="12.75">
      <c r="A83" s="53">
        <v>4.5</v>
      </c>
      <c r="B83" s="53">
        <v>68</v>
      </c>
      <c r="C83" s="58">
        <f t="shared" si="10"/>
        <v>64.38070484999999</v>
      </c>
      <c r="D83" s="58">
        <f t="shared" si="10"/>
        <v>60.900666749999985</v>
      </c>
      <c r="E83" s="58">
        <f t="shared" si="10"/>
        <v>57.42062864999999</v>
      </c>
      <c r="F83" s="58">
        <f t="shared" si="10"/>
        <v>56.55061912499999</v>
      </c>
      <c r="G83" s="58">
        <f t="shared" si="10"/>
        <v>55.68060959999999</v>
      </c>
      <c r="H83" s="58">
        <f t="shared" si="10"/>
        <v>53.94059054999999</v>
      </c>
      <c r="I83" s="58">
        <f t="shared" si="10"/>
        <v>53.94059054999999</v>
      </c>
      <c r="J83" s="58">
        <f t="shared" si="10"/>
        <v>57.42062864999999</v>
      </c>
      <c r="K83" s="58">
        <f t="shared" si="10"/>
        <v>70.47077152499999</v>
      </c>
      <c r="L83" s="58">
        <f t="shared" si="10"/>
        <v>74.82081914999998</v>
      </c>
      <c r="M83" s="58">
        <f t="shared" si="11"/>
        <v>79.170866775</v>
      </c>
      <c r="N83" s="58">
        <f t="shared" si="11"/>
        <v>80.91088582499998</v>
      </c>
      <c r="O83" s="58">
        <f t="shared" si="11"/>
        <v>80.91088582499998</v>
      </c>
      <c r="P83" s="58">
        <f t="shared" si="11"/>
        <v>80.0408763</v>
      </c>
      <c r="Q83" s="58">
        <f t="shared" si="11"/>
        <v>79.170866775</v>
      </c>
      <c r="R83" s="58">
        <f t="shared" si="11"/>
        <v>79.170866775</v>
      </c>
      <c r="S83" s="58">
        <f t="shared" si="11"/>
        <v>80.0408763</v>
      </c>
      <c r="T83" s="58">
        <f t="shared" si="11"/>
        <v>81.78089534999998</v>
      </c>
      <c r="U83" s="58">
        <f t="shared" si="11"/>
        <v>82.65090487499998</v>
      </c>
      <c r="V83" s="58">
        <f t="shared" si="11"/>
        <v>82.65090487499998</v>
      </c>
      <c r="W83" s="58">
        <f t="shared" si="11"/>
        <v>87.0009525</v>
      </c>
      <c r="X83" s="58">
        <f t="shared" si="11"/>
        <v>80.91088582499998</v>
      </c>
      <c r="Y83" s="58">
        <f t="shared" si="11"/>
        <v>76.56083819999999</v>
      </c>
      <c r="Z83" s="58">
        <f t="shared" si="11"/>
        <v>69.60076199999999</v>
      </c>
    </row>
    <row r="84" spans="1:26" s="53" customFormat="1" ht="12.75">
      <c r="A84" s="53">
        <v>0</v>
      </c>
      <c r="B84" s="53">
        <v>69</v>
      </c>
      <c r="C84" s="58">
        <f t="shared" si="10"/>
        <v>0</v>
      </c>
      <c r="D84" s="58">
        <f t="shared" si="10"/>
        <v>0</v>
      </c>
      <c r="E84" s="58">
        <f t="shared" si="10"/>
        <v>0</v>
      </c>
      <c r="F84" s="58">
        <f t="shared" si="10"/>
        <v>0</v>
      </c>
      <c r="G84" s="58">
        <f t="shared" si="10"/>
        <v>0</v>
      </c>
      <c r="H84" s="58">
        <f t="shared" si="10"/>
        <v>0</v>
      </c>
      <c r="I84" s="58">
        <f t="shared" si="10"/>
        <v>0</v>
      </c>
      <c r="J84" s="58">
        <f t="shared" si="10"/>
        <v>0</v>
      </c>
      <c r="K84" s="58">
        <f t="shared" si="10"/>
        <v>0</v>
      </c>
      <c r="L84" s="58">
        <f t="shared" si="10"/>
        <v>0</v>
      </c>
      <c r="M84" s="58">
        <f t="shared" si="11"/>
        <v>0</v>
      </c>
      <c r="N84" s="58">
        <f t="shared" si="11"/>
        <v>0</v>
      </c>
      <c r="O84" s="58">
        <f t="shared" si="11"/>
        <v>0</v>
      </c>
      <c r="P84" s="58">
        <f t="shared" si="11"/>
        <v>0</v>
      </c>
      <c r="Q84" s="58">
        <f t="shared" si="11"/>
        <v>0</v>
      </c>
      <c r="R84" s="58">
        <f t="shared" si="11"/>
        <v>0</v>
      </c>
      <c r="S84" s="58">
        <f t="shared" si="11"/>
        <v>0</v>
      </c>
      <c r="T84" s="58">
        <f t="shared" si="11"/>
        <v>0</v>
      </c>
      <c r="U84" s="58">
        <f t="shared" si="11"/>
        <v>0</v>
      </c>
      <c r="V84" s="58">
        <f t="shared" si="11"/>
        <v>0</v>
      </c>
      <c r="W84" s="58">
        <f t="shared" si="11"/>
        <v>0</v>
      </c>
      <c r="X84" s="58">
        <f t="shared" si="11"/>
        <v>0</v>
      </c>
      <c r="Y84" s="58">
        <f t="shared" si="11"/>
        <v>0</v>
      </c>
      <c r="Z84" s="58">
        <f t="shared" si="11"/>
        <v>0</v>
      </c>
    </row>
    <row r="85" spans="1:26" s="53" customFormat="1" ht="12.75">
      <c r="A85" s="53">
        <v>0</v>
      </c>
      <c r="B85" s="53">
        <v>70</v>
      </c>
      <c r="C85" s="58">
        <f t="shared" si="10"/>
        <v>0</v>
      </c>
      <c r="D85" s="58">
        <f t="shared" si="10"/>
        <v>0</v>
      </c>
      <c r="E85" s="58">
        <f t="shared" si="10"/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0</v>
      </c>
      <c r="K85" s="58">
        <f t="shared" si="10"/>
        <v>0</v>
      </c>
      <c r="L85" s="58">
        <f t="shared" si="10"/>
        <v>0</v>
      </c>
      <c r="M85" s="58">
        <f t="shared" si="11"/>
        <v>0</v>
      </c>
      <c r="N85" s="58">
        <f t="shared" si="11"/>
        <v>0</v>
      </c>
      <c r="O85" s="58">
        <f t="shared" si="11"/>
        <v>0</v>
      </c>
      <c r="P85" s="58">
        <f t="shared" si="11"/>
        <v>0</v>
      </c>
      <c r="Q85" s="58">
        <f t="shared" si="11"/>
        <v>0</v>
      </c>
      <c r="R85" s="58">
        <f t="shared" si="11"/>
        <v>0</v>
      </c>
      <c r="S85" s="58">
        <f t="shared" si="11"/>
        <v>0</v>
      </c>
      <c r="T85" s="58">
        <f t="shared" si="11"/>
        <v>0</v>
      </c>
      <c r="U85" s="58">
        <f t="shared" si="11"/>
        <v>0</v>
      </c>
      <c r="V85" s="58">
        <f t="shared" si="11"/>
        <v>0</v>
      </c>
      <c r="W85" s="58">
        <f t="shared" si="11"/>
        <v>0</v>
      </c>
      <c r="X85" s="58">
        <f t="shared" si="11"/>
        <v>0</v>
      </c>
      <c r="Y85" s="58">
        <f t="shared" si="11"/>
        <v>0</v>
      </c>
      <c r="Z85" s="58">
        <f t="shared" si="11"/>
        <v>0</v>
      </c>
    </row>
    <row r="86" spans="1:26" s="53" customFormat="1" ht="12.75">
      <c r="A86" s="53">
        <v>0</v>
      </c>
      <c r="B86" s="53">
        <v>71</v>
      </c>
      <c r="C86" s="58">
        <f t="shared" si="10"/>
        <v>0</v>
      </c>
      <c r="D86" s="58">
        <f t="shared" si="10"/>
        <v>0</v>
      </c>
      <c r="E86" s="58">
        <f t="shared" si="10"/>
        <v>0</v>
      </c>
      <c r="F86" s="58">
        <f t="shared" si="10"/>
        <v>0</v>
      </c>
      <c r="G86" s="58">
        <f t="shared" si="10"/>
        <v>0</v>
      </c>
      <c r="H86" s="58">
        <f t="shared" si="10"/>
        <v>0</v>
      </c>
      <c r="I86" s="58">
        <f t="shared" si="10"/>
        <v>0</v>
      </c>
      <c r="J86" s="58">
        <f t="shared" si="10"/>
        <v>0</v>
      </c>
      <c r="K86" s="58">
        <f t="shared" si="10"/>
        <v>0</v>
      </c>
      <c r="L86" s="58">
        <f t="shared" si="10"/>
        <v>0</v>
      </c>
      <c r="M86" s="58">
        <f t="shared" si="11"/>
        <v>0</v>
      </c>
      <c r="N86" s="58">
        <f t="shared" si="11"/>
        <v>0</v>
      </c>
      <c r="O86" s="58">
        <f t="shared" si="11"/>
        <v>0</v>
      </c>
      <c r="P86" s="58">
        <f t="shared" si="11"/>
        <v>0</v>
      </c>
      <c r="Q86" s="58">
        <f t="shared" si="11"/>
        <v>0</v>
      </c>
      <c r="R86" s="58">
        <f t="shared" si="11"/>
        <v>0</v>
      </c>
      <c r="S86" s="58">
        <f t="shared" si="11"/>
        <v>0</v>
      </c>
      <c r="T86" s="58">
        <f t="shared" si="11"/>
        <v>0</v>
      </c>
      <c r="U86" s="58">
        <f t="shared" si="11"/>
        <v>0</v>
      </c>
      <c r="V86" s="58">
        <f t="shared" si="11"/>
        <v>0</v>
      </c>
      <c r="W86" s="58">
        <f t="shared" si="11"/>
        <v>0</v>
      </c>
      <c r="X86" s="58">
        <f t="shared" si="11"/>
        <v>0</v>
      </c>
      <c r="Y86" s="58">
        <f t="shared" si="11"/>
        <v>0</v>
      </c>
      <c r="Z86" s="58">
        <f t="shared" si="11"/>
        <v>0</v>
      </c>
    </row>
    <row r="87" spans="1:26" s="53" customFormat="1" ht="12.75">
      <c r="A87" s="53">
        <v>0</v>
      </c>
      <c r="B87" s="53">
        <v>72</v>
      </c>
      <c r="C87" s="58">
        <f t="shared" si="10"/>
        <v>0</v>
      </c>
      <c r="D87" s="58">
        <f t="shared" si="10"/>
        <v>0</v>
      </c>
      <c r="E87" s="58">
        <f t="shared" si="10"/>
        <v>0</v>
      </c>
      <c r="F87" s="58">
        <f t="shared" si="10"/>
        <v>0</v>
      </c>
      <c r="G87" s="58">
        <f t="shared" si="10"/>
        <v>0</v>
      </c>
      <c r="H87" s="58">
        <f t="shared" si="10"/>
        <v>0</v>
      </c>
      <c r="I87" s="58">
        <f t="shared" si="10"/>
        <v>0</v>
      </c>
      <c r="J87" s="58">
        <f t="shared" si="10"/>
        <v>0</v>
      </c>
      <c r="K87" s="58">
        <f t="shared" si="10"/>
        <v>0</v>
      </c>
      <c r="L87" s="58">
        <f t="shared" si="10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58">
        <f t="shared" si="11"/>
        <v>0</v>
      </c>
      <c r="T87" s="58">
        <f t="shared" si="11"/>
        <v>0</v>
      </c>
      <c r="U87" s="58">
        <f t="shared" si="11"/>
        <v>0</v>
      </c>
      <c r="V87" s="58">
        <f t="shared" si="11"/>
        <v>0</v>
      </c>
      <c r="W87" s="58">
        <f t="shared" si="11"/>
        <v>0</v>
      </c>
      <c r="X87" s="58">
        <f t="shared" si="11"/>
        <v>0</v>
      </c>
      <c r="Y87" s="58">
        <f t="shared" si="11"/>
        <v>0</v>
      </c>
      <c r="Z87" s="58">
        <f t="shared" si="11"/>
        <v>0</v>
      </c>
    </row>
    <row r="88" spans="1:26" s="7" customFormat="1" ht="12.75">
      <c r="A88" s="7">
        <v>0</v>
      </c>
      <c r="B88" s="7">
        <v>73</v>
      </c>
      <c r="C88" s="59">
        <f aca="true" t="shared" si="12" ref="C88:Z88">$C$11*C$2*$A88/10000</f>
        <v>0</v>
      </c>
      <c r="D88" s="59">
        <f t="shared" si="12"/>
        <v>0</v>
      </c>
      <c r="E88" s="59">
        <f t="shared" si="12"/>
        <v>0</v>
      </c>
      <c r="F88" s="59">
        <f t="shared" si="12"/>
        <v>0</v>
      </c>
      <c r="G88" s="59">
        <f t="shared" si="12"/>
        <v>0</v>
      </c>
      <c r="H88" s="59">
        <f t="shared" si="12"/>
        <v>0</v>
      </c>
      <c r="I88" s="59">
        <f t="shared" si="12"/>
        <v>0</v>
      </c>
      <c r="J88" s="59">
        <f t="shared" si="12"/>
        <v>0</v>
      </c>
      <c r="K88" s="59">
        <f t="shared" si="12"/>
        <v>0</v>
      </c>
      <c r="L88" s="59">
        <f t="shared" si="12"/>
        <v>0</v>
      </c>
      <c r="M88" s="59">
        <f t="shared" si="12"/>
        <v>0</v>
      </c>
      <c r="N88" s="59">
        <f t="shared" si="12"/>
        <v>0</v>
      </c>
      <c r="O88" s="59">
        <f t="shared" si="12"/>
        <v>0</v>
      </c>
      <c r="P88" s="59">
        <f t="shared" si="12"/>
        <v>0</v>
      </c>
      <c r="Q88" s="59">
        <f t="shared" si="12"/>
        <v>0</v>
      </c>
      <c r="R88" s="59">
        <f t="shared" si="12"/>
        <v>0</v>
      </c>
      <c r="S88" s="59">
        <f t="shared" si="12"/>
        <v>0</v>
      </c>
      <c r="T88" s="59">
        <f t="shared" si="12"/>
        <v>0</v>
      </c>
      <c r="U88" s="59">
        <f t="shared" si="12"/>
        <v>0</v>
      </c>
      <c r="V88" s="59">
        <f t="shared" si="12"/>
        <v>0</v>
      </c>
      <c r="W88" s="59">
        <f t="shared" si="12"/>
        <v>0</v>
      </c>
      <c r="X88" s="59">
        <f t="shared" si="12"/>
        <v>0</v>
      </c>
      <c r="Y88" s="59">
        <f t="shared" si="12"/>
        <v>0</v>
      </c>
      <c r="Z88" s="59">
        <f t="shared" si="12"/>
        <v>0</v>
      </c>
    </row>
    <row r="89" spans="11:27" ht="12.75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ht="12.75">
      <c r="A90" s="1" t="s">
        <v>409</v>
      </c>
    </row>
    <row r="91" spans="1:13" ht="12.75">
      <c r="A91" t="s">
        <v>410</v>
      </c>
      <c r="B91" s="8" t="s">
        <v>411</v>
      </c>
      <c r="C91" s="8" t="s">
        <v>412</v>
      </c>
      <c r="D91" s="8" t="s">
        <v>411</v>
      </c>
      <c r="E91" s="8" t="s">
        <v>412</v>
      </c>
      <c r="F91" s="8" t="s">
        <v>411</v>
      </c>
      <c r="G91" s="8" t="s">
        <v>412</v>
      </c>
      <c r="H91" t="s">
        <v>413</v>
      </c>
      <c r="I91" t="s">
        <v>226</v>
      </c>
      <c r="J91" s="8" t="s">
        <v>449</v>
      </c>
      <c r="K91" s="8" t="s">
        <v>450</v>
      </c>
      <c r="L91" t="s">
        <v>414</v>
      </c>
      <c r="M91" t="s">
        <v>227</v>
      </c>
    </row>
    <row r="92" spans="1:13" ht="12.75">
      <c r="A92" s="8">
        <v>1</v>
      </c>
      <c r="B92" s="8">
        <v>51</v>
      </c>
      <c r="C92" s="8">
        <v>2</v>
      </c>
      <c r="D92" s="8">
        <v>51</v>
      </c>
      <c r="E92" s="8">
        <v>7</v>
      </c>
      <c r="F92" s="8">
        <v>49</v>
      </c>
      <c r="G92" s="8">
        <v>4</v>
      </c>
      <c r="H92" s="8"/>
      <c r="I92" s="63">
        <v>2150.3</v>
      </c>
      <c r="J92" s="8">
        <v>185</v>
      </c>
      <c r="K92" s="8">
        <v>10.3</v>
      </c>
      <c r="L92">
        <f>AVERAGE(I92:I101)</f>
        <v>1673.4</v>
      </c>
      <c r="M92">
        <f>STDEVP(I92:I101)</f>
        <v>380.5932632089011</v>
      </c>
    </row>
    <row r="93" spans="1:11" ht="12.75">
      <c r="A93" s="62">
        <v>2</v>
      </c>
      <c r="B93" s="8">
        <v>46</v>
      </c>
      <c r="C93" s="8">
        <v>6</v>
      </c>
      <c r="D93" s="8">
        <v>52</v>
      </c>
      <c r="E93" s="8">
        <v>2</v>
      </c>
      <c r="F93" s="8">
        <v>2</v>
      </c>
      <c r="G93" s="8">
        <v>7</v>
      </c>
      <c r="H93" s="8"/>
      <c r="I93" s="63">
        <v>1638</v>
      </c>
      <c r="J93" s="8">
        <v>374</v>
      </c>
      <c r="K93" s="8">
        <v>2.5</v>
      </c>
    </row>
    <row r="94" spans="1:13" ht="12.75">
      <c r="A94" s="8">
        <v>3</v>
      </c>
      <c r="B94" s="8">
        <v>1</v>
      </c>
      <c r="C94" s="8">
        <v>4</v>
      </c>
      <c r="D94" s="8">
        <v>2</v>
      </c>
      <c r="E94" s="8">
        <v>6</v>
      </c>
      <c r="F94" s="8">
        <v>47</v>
      </c>
      <c r="G94" s="8">
        <v>3</v>
      </c>
      <c r="H94" s="8"/>
      <c r="I94" s="63">
        <v>1160.4</v>
      </c>
      <c r="J94" s="8">
        <v>195</v>
      </c>
      <c r="K94" s="8">
        <v>5.5</v>
      </c>
      <c r="L94" t="s">
        <v>452</v>
      </c>
      <c r="M94" t="s">
        <v>453</v>
      </c>
    </row>
    <row r="95" spans="1:13" ht="12.75">
      <c r="A95" s="8">
        <v>4</v>
      </c>
      <c r="B95" s="8">
        <v>47</v>
      </c>
      <c r="C95" s="8">
        <v>1</v>
      </c>
      <c r="D95" s="8">
        <v>47</v>
      </c>
      <c r="E95" s="8">
        <v>1</v>
      </c>
      <c r="F95" s="8">
        <v>47</v>
      </c>
      <c r="G95" s="8">
        <v>1</v>
      </c>
      <c r="H95" s="8"/>
      <c r="I95" s="63">
        <v>2107.8</v>
      </c>
      <c r="J95" s="8">
        <v>168</v>
      </c>
      <c r="K95" s="8">
        <v>8.26</v>
      </c>
      <c r="L95" s="8">
        <f>AVERAGE(J92:J101)</f>
        <v>283</v>
      </c>
      <c r="M95" s="8">
        <f>AVERAGE(K92:K101)</f>
        <v>4.506</v>
      </c>
    </row>
    <row r="96" spans="1:11" ht="12.75">
      <c r="A96" s="62">
        <v>5</v>
      </c>
      <c r="B96" s="8">
        <v>45</v>
      </c>
      <c r="C96" s="8">
        <v>3</v>
      </c>
      <c r="D96" s="8">
        <v>49</v>
      </c>
      <c r="E96" s="8">
        <v>5</v>
      </c>
      <c r="F96" s="8">
        <v>4</v>
      </c>
      <c r="G96" s="8">
        <v>2</v>
      </c>
      <c r="H96" s="8"/>
      <c r="I96" s="63">
        <v>1718</v>
      </c>
      <c r="J96" s="8">
        <v>500</v>
      </c>
      <c r="K96" s="8">
        <v>1.3</v>
      </c>
    </row>
    <row r="97" spans="1:11" ht="12.75">
      <c r="A97" s="8">
        <v>6</v>
      </c>
      <c r="B97" s="8">
        <v>45</v>
      </c>
      <c r="C97" s="8">
        <v>2</v>
      </c>
      <c r="D97" s="8">
        <v>3</v>
      </c>
      <c r="E97" s="8">
        <v>1</v>
      </c>
      <c r="F97" s="8">
        <v>44</v>
      </c>
      <c r="G97" s="8">
        <v>6</v>
      </c>
      <c r="H97" s="8"/>
      <c r="I97" s="63">
        <v>1047.7</v>
      </c>
      <c r="J97" s="8">
        <v>117</v>
      </c>
      <c r="K97" s="8">
        <v>4.2</v>
      </c>
    </row>
    <row r="98" spans="1:11" ht="12.75">
      <c r="A98" s="8">
        <v>7</v>
      </c>
      <c r="B98" s="8">
        <v>4</v>
      </c>
      <c r="C98" s="8">
        <v>7</v>
      </c>
      <c r="D98" s="8">
        <v>4</v>
      </c>
      <c r="E98" s="8">
        <v>7</v>
      </c>
      <c r="F98" s="8">
        <v>4</v>
      </c>
      <c r="G98" s="8">
        <v>7</v>
      </c>
      <c r="H98" s="10"/>
      <c r="I98" s="63">
        <v>1847.3</v>
      </c>
      <c r="J98" s="8">
        <v>192</v>
      </c>
      <c r="K98" s="8">
        <v>5.4</v>
      </c>
    </row>
    <row r="99" spans="1:11" ht="12.75">
      <c r="A99" s="62">
        <v>8</v>
      </c>
      <c r="B99" s="8">
        <v>48</v>
      </c>
      <c r="C99" s="8">
        <v>1</v>
      </c>
      <c r="D99" s="8">
        <v>47</v>
      </c>
      <c r="E99" s="8">
        <v>1</v>
      </c>
      <c r="F99" s="8">
        <v>51</v>
      </c>
      <c r="G99" s="8">
        <v>3</v>
      </c>
      <c r="H99" s="8"/>
      <c r="I99" s="63">
        <v>2047</v>
      </c>
      <c r="J99" s="8">
        <v>402</v>
      </c>
      <c r="K99" s="8">
        <v>3.3</v>
      </c>
    </row>
    <row r="100" spans="1:11" ht="12.75">
      <c r="A100" s="62">
        <v>9</v>
      </c>
      <c r="B100" s="8">
        <v>44</v>
      </c>
      <c r="C100" s="8">
        <v>3</v>
      </c>
      <c r="D100" s="8">
        <v>49</v>
      </c>
      <c r="E100" s="8">
        <v>5</v>
      </c>
      <c r="F100" s="8">
        <v>48</v>
      </c>
      <c r="G100" s="8">
        <v>1</v>
      </c>
      <c r="H100" s="8"/>
      <c r="I100" s="63">
        <v>1783</v>
      </c>
      <c r="J100" s="8">
        <v>500</v>
      </c>
      <c r="K100" s="8">
        <v>1.6</v>
      </c>
    </row>
    <row r="101" spans="1:11" ht="12.75">
      <c r="A101" s="8">
        <v>10</v>
      </c>
      <c r="B101" s="8">
        <v>51</v>
      </c>
      <c r="C101" s="8">
        <v>5</v>
      </c>
      <c r="D101" s="8">
        <v>3</v>
      </c>
      <c r="E101" s="8">
        <v>4</v>
      </c>
      <c r="F101" s="8">
        <v>44</v>
      </c>
      <c r="G101" s="8">
        <v>7</v>
      </c>
      <c r="H101" s="8"/>
      <c r="I101" s="63">
        <v>1234.5</v>
      </c>
      <c r="J101" s="8">
        <v>197</v>
      </c>
      <c r="K101" s="8">
        <v>2.7</v>
      </c>
    </row>
    <row r="102" spans="1:9" ht="12.75">
      <c r="A102" s="8"/>
      <c r="I102" s="16"/>
    </row>
    <row r="103" spans="2:3" ht="12.75">
      <c r="B103" s="8" t="s">
        <v>456</v>
      </c>
      <c r="C103" s="8" t="s">
        <v>457</v>
      </c>
    </row>
    <row r="104" spans="2:3" ht="12.75">
      <c r="B104" s="8">
        <f ca="1">RAND()*13</f>
        <v>5.47559809468706</v>
      </c>
      <c r="C104" s="8">
        <f ca="1">RAND()*7</f>
        <v>5.705613265484163</v>
      </c>
    </row>
    <row r="105" spans="2:3" ht="12.75">
      <c r="B105" s="61">
        <f>B104+0.5</f>
        <v>5.97559809468706</v>
      </c>
      <c r="C105" s="61">
        <f>C104+0.5</f>
        <v>6.205613265484163</v>
      </c>
    </row>
    <row r="106" spans="2:3" ht="12.75">
      <c r="B106" s="61">
        <f>IF(B105&lt;10,B105+43,B105-9)</f>
        <v>48.97559809468706</v>
      </c>
      <c r="C106" s="61">
        <f>C105</f>
        <v>6.205613265484163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H26" sqref="A1:IV16384"/>
    </sheetView>
  </sheetViews>
  <sheetFormatPr defaultColWidth="9.140625" defaultRowHeight="12.75"/>
  <cols>
    <col min="1" max="1" width="4.00390625" style="0" bestFit="1" customWidth="1"/>
    <col min="2" max="2" width="10.57421875" style="0" bestFit="1" customWidth="1"/>
    <col min="3" max="5" width="7.140625" style="0" bestFit="1" customWidth="1"/>
    <col min="6" max="6" width="9.7109375" style="0" bestFit="1" customWidth="1"/>
    <col min="7" max="7" width="8.57421875" style="0" bestFit="1" customWidth="1"/>
    <col min="8" max="9" width="9.28125" style="0" bestFit="1" customWidth="1"/>
    <col min="13" max="13" width="10.28125" style="0" bestFit="1" customWidth="1"/>
    <col min="14" max="14" width="11.7109375" style="0" bestFit="1" customWidth="1"/>
    <col min="15" max="15" width="10.57421875" style="0" bestFit="1" customWidth="1"/>
    <col min="16" max="16" width="8.57421875" style="0" bestFit="1" customWidth="1"/>
  </cols>
  <sheetData>
    <row r="1" spans="2:17" ht="12.75">
      <c r="B1" t="s">
        <v>167</v>
      </c>
      <c r="C1" t="s">
        <v>168</v>
      </c>
      <c r="D1" t="s">
        <v>169</v>
      </c>
      <c r="E1" t="s">
        <v>170</v>
      </c>
      <c r="F1" t="s">
        <v>167</v>
      </c>
      <c r="G1" t="s">
        <v>171</v>
      </c>
      <c r="H1" t="s">
        <v>171</v>
      </c>
      <c r="I1" t="s">
        <v>415</v>
      </c>
      <c r="J1" t="s">
        <v>173</v>
      </c>
      <c r="K1" t="s">
        <v>174</v>
      </c>
      <c r="L1" t="s">
        <v>175</v>
      </c>
      <c r="M1" t="s">
        <v>176</v>
      </c>
      <c r="N1" t="s">
        <v>416</v>
      </c>
      <c r="O1" t="s">
        <v>417</v>
      </c>
      <c r="P1" t="s">
        <v>418</v>
      </c>
      <c r="Q1" t="s">
        <v>419</v>
      </c>
    </row>
    <row r="2" spans="1:18" ht="12.75">
      <c r="A2" s="4">
        <v>12</v>
      </c>
      <c r="B2" t="s">
        <v>181</v>
      </c>
      <c r="C2" t="s">
        <v>182</v>
      </c>
      <c r="D2" s="11" t="s">
        <v>183</v>
      </c>
      <c r="E2" s="11" t="s">
        <v>184</v>
      </c>
      <c r="F2">
        <v>20</v>
      </c>
      <c r="G2">
        <v>2.4</v>
      </c>
      <c r="H2">
        <v>16017</v>
      </c>
      <c r="I2">
        <v>10179</v>
      </c>
      <c r="J2" s="12">
        <f aca="true" t="shared" si="0" ref="J2:J9">I2*$P$2/1000</f>
        <v>66.1635</v>
      </c>
      <c r="O2" s="13">
        <v>1.22</v>
      </c>
      <c r="P2" s="13">
        <v>6.5</v>
      </c>
      <c r="Q2" s="13">
        <v>4.8</v>
      </c>
      <c r="R2" t="s">
        <v>185</v>
      </c>
    </row>
    <row r="3" spans="2:18" ht="12.75">
      <c r="B3">
        <v>50</v>
      </c>
      <c r="C3">
        <v>6</v>
      </c>
      <c r="D3">
        <v>12500</v>
      </c>
      <c r="E3">
        <v>10330</v>
      </c>
      <c r="I3">
        <v>10330</v>
      </c>
      <c r="J3" s="14">
        <f t="shared" si="0"/>
        <v>67.145</v>
      </c>
      <c r="K3">
        <v>38</v>
      </c>
      <c r="L3">
        <v>68</v>
      </c>
      <c r="M3" s="14">
        <f>K3*$P$2</f>
        <v>247</v>
      </c>
      <c r="N3" s="4">
        <v>9.2</v>
      </c>
      <c r="O3" s="4">
        <v>3</v>
      </c>
      <c r="P3" s="4">
        <v>12</v>
      </c>
      <c r="R3" s="4">
        <f>(M4-M3)/SQRT(12)</f>
        <v>56.29165124598852</v>
      </c>
    </row>
    <row r="4" spans="2:18" ht="12.75">
      <c r="B4">
        <v>80</v>
      </c>
      <c r="C4">
        <v>9.6</v>
      </c>
      <c r="D4">
        <v>11900</v>
      </c>
      <c r="E4">
        <v>11668</v>
      </c>
      <c r="I4">
        <v>11668</v>
      </c>
      <c r="J4" s="12">
        <f t="shared" si="0"/>
        <v>75.842</v>
      </c>
      <c r="M4" s="14">
        <f>L3*$P$2</f>
        <v>442</v>
      </c>
      <c r="R4" s="4"/>
    </row>
    <row r="5" spans="2:18" ht="12.75">
      <c r="B5">
        <v>100</v>
      </c>
      <c r="C5">
        <v>12</v>
      </c>
      <c r="D5">
        <v>12000</v>
      </c>
      <c r="E5">
        <v>13219</v>
      </c>
      <c r="I5">
        <v>13219</v>
      </c>
      <c r="J5" s="12">
        <f t="shared" si="0"/>
        <v>85.9235</v>
      </c>
      <c r="M5" s="4"/>
      <c r="R5" s="4"/>
    </row>
    <row r="6" spans="1:18" ht="12.75">
      <c r="A6" s="4">
        <v>20</v>
      </c>
      <c r="B6" t="s">
        <v>186</v>
      </c>
      <c r="C6" t="s">
        <v>187</v>
      </c>
      <c r="D6" s="11" t="s">
        <v>188</v>
      </c>
      <c r="E6" s="11" t="s">
        <v>184</v>
      </c>
      <c r="F6">
        <v>79</v>
      </c>
      <c r="G6">
        <v>15.8</v>
      </c>
      <c r="H6">
        <v>15063</v>
      </c>
      <c r="I6">
        <v>9859</v>
      </c>
      <c r="J6" s="12">
        <f t="shared" si="0"/>
        <v>64.0835</v>
      </c>
      <c r="M6" s="4"/>
      <c r="R6" s="4"/>
    </row>
    <row r="7" spans="2:18" ht="12.75">
      <c r="B7">
        <v>80</v>
      </c>
      <c r="C7">
        <v>16</v>
      </c>
      <c r="D7">
        <v>15000</v>
      </c>
      <c r="E7">
        <v>10139</v>
      </c>
      <c r="I7">
        <v>10139</v>
      </c>
      <c r="J7" s="14">
        <f t="shared" si="0"/>
        <v>65.9035</v>
      </c>
      <c r="K7">
        <v>5</v>
      </c>
      <c r="L7">
        <v>5</v>
      </c>
      <c r="M7" s="14">
        <f>K7*$P$2</f>
        <v>32.5</v>
      </c>
      <c r="N7" s="4">
        <v>16.3</v>
      </c>
      <c r="O7" s="4">
        <v>4</v>
      </c>
      <c r="P7" s="4">
        <v>20</v>
      </c>
      <c r="R7" s="4">
        <f>(M8-M7)/SQRT(12)</f>
        <v>0</v>
      </c>
    </row>
    <row r="8" spans="2:18" ht="12.75">
      <c r="B8">
        <v>99</v>
      </c>
      <c r="C8">
        <v>19.8</v>
      </c>
      <c r="D8">
        <v>14500</v>
      </c>
      <c r="E8">
        <v>14272</v>
      </c>
      <c r="I8">
        <v>14272</v>
      </c>
      <c r="J8" s="12">
        <f t="shared" si="0"/>
        <v>92.768</v>
      </c>
      <c r="M8" s="14">
        <f>L7*$P$2</f>
        <v>32.5</v>
      </c>
      <c r="R8" s="4"/>
    </row>
    <row r="9" spans="2:18" ht="12.75">
      <c r="B9">
        <v>100</v>
      </c>
      <c r="C9">
        <v>20</v>
      </c>
      <c r="D9">
        <v>14499</v>
      </c>
      <c r="E9">
        <v>14427</v>
      </c>
      <c r="I9">
        <v>14427</v>
      </c>
      <c r="J9" s="12">
        <f t="shared" si="0"/>
        <v>93.7755</v>
      </c>
      <c r="M9" s="4"/>
      <c r="R9" s="4"/>
    </row>
    <row r="10" spans="1:18" ht="12.75">
      <c r="A10" s="4">
        <v>50</v>
      </c>
      <c r="B10" t="s">
        <v>189</v>
      </c>
      <c r="C10">
        <v>100</v>
      </c>
      <c r="D10">
        <v>50</v>
      </c>
      <c r="E10" t="s">
        <v>190</v>
      </c>
      <c r="F10" t="s">
        <v>191</v>
      </c>
      <c r="K10">
        <v>0</v>
      </c>
      <c r="L10">
        <v>0</v>
      </c>
      <c r="M10" s="4">
        <v>0</v>
      </c>
      <c r="R10" s="4"/>
    </row>
    <row r="11" spans="1:18" ht="12.75">
      <c r="A11" s="4">
        <v>76</v>
      </c>
      <c r="B11" t="s">
        <v>181</v>
      </c>
      <c r="C11" t="s">
        <v>182</v>
      </c>
      <c r="D11" s="11" t="s">
        <v>192</v>
      </c>
      <c r="E11" s="11">
        <v>20</v>
      </c>
      <c r="F11">
        <v>15.2</v>
      </c>
      <c r="G11">
        <v>17107</v>
      </c>
      <c r="H11">
        <v>9548</v>
      </c>
      <c r="I11">
        <v>9548</v>
      </c>
      <c r="J11" s="12">
        <f>I11*$O$2/1000</f>
        <v>11.64856</v>
      </c>
      <c r="M11" s="4"/>
      <c r="O11" s="4">
        <v>10</v>
      </c>
      <c r="P11" s="4">
        <v>76</v>
      </c>
      <c r="R11" s="4"/>
    </row>
    <row r="12" spans="2:18" ht="12.75">
      <c r="B12">
        <v>50</v>
      </c>
      <c r="C12">
        <v>38</v>
      </c>
      <c r="D12">
        <v>12637</v>
      </c>
      <c r="E12">
        <v>9966</v>
      </c>
      <c r="I12">
        <v>9966</v>
      </c>
      <c r="J12" s="14">
        <f>I12*$O$2/1000</f>
        <v>12.158520000000001</v>
      </c>
      <c r="K12">
        <v>596</v>
      </c>
      <c r="L12">
        <v>596</v>
      </c>
      <c r="M12" s="14">
        <f>K12*$O$2</f>
        <v>727.12</v>
      </c>
      <c r="N12" s="4">
        <v>2.1</v>
      </c>
      <c r="R12" s="4">
        <f>(M13-M12)/SQRT(12)</f>
        <v>0</v>
      </c>
    </row>
    <row r="13" spans="2:18" ht="12.75">
      <c r="B13">
        <v>80</v>
      </c>
      <c r="C13">
        <v>60.8</v>
      </c>
      <c r="D13">
        <v>11900</v>
      </c>
      <c r="E13">
        <v>11576</v>
      </c>
      <c r="I13">
        <v>11576</v>
      </c>
      <c r="J13" s="12">
        <f>I13*$O$2/1000</f>
        <v>14.12272</v>
      </c>
      <c r="M13" s="14">
        <f>L12*$O$2</f>
        <v>727.12</v>
      </c>
      <c r="R13" s="4"/>
    </row>
    <row r="14" spans="2:18" ht="12.75">
      <c r="B14">
        <v>100</v>
      </c>
      <c r="C14">
        <v>76</v>
      </c>
      <c r="D14">
        <v>12000</v>
      </c>
      <c r="E14">
        <v>13311</v>
      </c>
      <c r="I14">
        <v>13311</v>
      </c>
      <c r="J14" s="12">
        <f>I14*$O$2/1000</f>
        <v>16.23942</v>
      </c>
      <c r="M14" s="4"/>
      <c r="R14" s="4"/>
    </row>
    <row r="15" spans="1:18" ht="12.75">
      <c r="A15" s="4">
        <v>100</v>
      </c>
      <c r="B15" t="s">
        <v>181</v>
      </c>
      <c r="C15" t="s">
        <v>182</v>
      </c>
      <c r="D15" s="11" t="s">
        <v>183</v>
      </c>
      <c r="E15" s="11" t="s">
        <v>184</v>
      </c>
      <c r="F15">
        <v>25</v>
      </c>
      <c r="G15">
        <v>25</v>
      </c>
      <c r="H15">
        <v>12999</v>
      </c>
      <c r="I15">
        <v>8089</v>
      </c>
      <c r="J15" s="12">
        <f>I15*$P$2/1000</f>
        <v>52.5785</v>
      </c>
      <c r="M15" s="4"/>
      <c r="R15" s="4"/>
    </row>
    <row r="16" spans="2:18" ht="12.75">
      <c r="B16">
        <v>50</v>
      </c>
      <c r="C16">
        <v>50</v>
      </c>
      <c r="D16">
        <v>10700</v>
      </c>
      <c r="E16">
        <v>8708</v>
      </c>
      <c r="I16">
        <v>8708</v>
      </c>
      <c r="J16" s="14">
        <f>I16*$P$2/1000</f>
        <v>56.602</v>
      </c>
      <c r="K16">
        <v>250</v>
      </c>
      <c r="L16">
        <v>566</v>
      </c>
      <c r="M16" s="14">
        <f>K16*$P$2</f>
        <v>1625</v>
      </c>
      <c r="N16" s="4">
        <v>5.1</v>
      </c>
      <c r="O16" s="4">
        <v>15</v>
      </c>
      <c r="P16" s="4">
        <v>100</v>
      </c>
      <c r="R16" s="4">
        <f>(M17-M16)/SQRT(12)</f>
        <v>592.9387264577457</v>
      </c>
    </row>
    <row r="17" spans="2:18" ht="12.75">
      <c r="B17">
        <v>80</v>
      </c>
      <c r="C17">
        <v>80</v>
      </c>
      <c r="D17">
        <v>10087</v>
      </c>
      <c r="E17">
        <v>9420</v>
      </c>
      <c r="I17">
        <v>9420</v>
      </c>
      <c r="J17" s="12">
        <f>I17*$P$2/1000</f>
        <v>61.23</v>
      </c>
      <c r="M17" s="14">
        <f>L16*$P$2</f>
        <v>3679</v>
      </c>
      <c r="R17" s="4"/>
    </row>
    <row r="18" spans="2:18" ht="12.75">
      <c r="B18">
        <v>100</v>
      </c>
      <c r="C18">
        <v>100</v>
      </c>
      <c r="D18">
        <v>10000</v>
      </c>
      <c r="E18">
        <v>9877</v>
      </c>
      <c r="I18">
        <v>9877</v>
      </c>
      <c r="J18" s="12">
        <f>I18*$P$2/1000</f>
        <v>64.2005</v>
      </c>
      <c r="M18" s="4"/>
      <c r="R18" s="4"/>
    </row>
    <row r="19" spans="1:18" ht="12.75">
      <c r="A19" s="4">
        <v>155</v>
      </c>
      <c r="B19" t="s">
        <v>181</v>
      </c>
      <c r="C19" t="s">
        <v>182</v>
      </c>
      <c r="D19" s="11" t="s">
        <v>192</v>
      </c>
      <c r="E19" s="11">
        <v>35</v>
      </c>
      <c r="F19">
        <v>54.25</v>
      </c>
      <c r="G19">
        <v>11244</v>
      </c>
      <c r="H19">
        <v>8265</v>
      </c>
      <c r="I19">
        <v>8265</v>
      </c>
      <c r="J19" s="12">
        <f>I19*$O$2/1000</f>
        <v>10.0833</v>
      </c>
      <c r="M19" s="4"/>
      <c r="R19" s="4"/>
    </row>
    <row r="20" spans="2:18" ht="12.75">
      <c r="B20">
        <v>60</v>
      </c>
      <c r="C20">
        <v>93</v>
      </c>
      <c r="D20">
        <v>10053</v>
      </c>
      <c r="E20">
        <v>8541</v>
      </c>
      <c r="I20">
        <v>8541</v>
      </c>
      <c r="J20" s="14">
        <f>I20*$O$2/1000</f>
        <v>10.420020000000001</v>
      </c>
      <c r="K20">
        <v>260</v>
      </c>
      <c r="L20">
        <v>953</v>
      </c>
      <c r="M20" s="14">
        <f>K20*$O$2</f>
        <v>317.2</v>
      </c>
      <c r="N20" s="4">
        <v>0.6</v>
      </c>
      <c r="O20" s="4">
        <v>20</v>
      </c>
      <c r="P20" s="4">
        <v>155</v>
      </c>
      <c r="R20" s="4">
        <f>(M21-M20)/SQRT(12)</f>
        <v>244.06327929453053</v>
      </c>
    </row>
    <row r="21" spans="2:18" ht="12.75">
      <c r="B21">
        <v>80</v>
      </c>
      <c r="C21">
        <v>124</v>
      </c>
      <c r="D21">
        <v>9718</v>
      </c>
      <c r="E21">
        <v>8900</v>
      </c>
      <c r="I21">
        <v>8900</v>
      </c>
      <c r="J21" s="12">
        <f>I21*$O$2/1000</f>
        <v>10.858</v>
      </c>
      <c r="M21" s="14">
        <f>L20*$O$2</f>
        <v>1162.66</v>
      </c>
      <c r="R21" s="4"/>
    </row>
    <row r="22" spans="2:18" ht="12.75">
      <c r="B22">
        <v>100</v>
      </c>
      <c r="C22">
        <v>155</v>
      </c>
      <c r="D22">
        <v>9600</v>
      </c>
      <c r="E22">
        <v>9381</v>
      </c>
      <c r="I22">
        <v>9381</v>
      </c>
      <c r="J22" s="12">
        <f>I22*$O$2/1000</f>
        <v>11.44482</v>
      </c>
      <c r="M22" s="4"/>
      <c r="R22" s="4"/>
    </row>
    <row r="23" spans="1:18" ht="12.75">
      <c r="A23" s="4">
        <v>197</v>
      </c>
      <c r="B23" t="s">
        <v>181</v>
      </c>
      <c r="C23" t="s">
        <v>182</v>
      </c>
      <c r="D23" s="11" t="s">
        <v>183</v>
      </c>
      <c r="E23" s="11" t="s">
        <v>184</v>
      </c>
      <c r="F23">
        <v>35</v>
      </c>
      <c r="G23">
        <v>68.95</v>
      </c>
      <c r="H23">
        <v>10750</v>
      </c>
      <c r="I23">
        <v>8348</v>
      </c>
      <c r="J23" s="12">
        <f>I23*$P$2/1000</f>
        <v>54.262</v>
      </c>
      <c r="M23" s="4"/>
      <c r="R23" s="4"/>
    </row>
    <row r="24" spans="2:18" ht="12.75">
      <c r="B24">
        <v>60</v>
      </c>
      <c r="C24">
        <v>118.2</v>
      </c>
      <c r="D24">
        <v>9850</v>
      </c>
      <c r="E24">
        <v>8833</v>
      </c>
      <c r="I24">
        <v>8833</v>
      </c>
      <c r="J24" s="14">
        <f>I24*$P$2/1000</f>
        <v>57.4145</v>
      </c>
      <c r="K24">
        <v>443</v>
      </c>
      <c r="L24">
        <v>775</v>
      </c>
      <c r="M24" s="14">
        <f>K24*$P$2</f>
        <v>2879.5</v>
      </c>
      <c r="N24" s="4">
        <v>3.5</v>
      </c>
      <c r="O24" s="4">
        <v>20</v>
      </c>
      <c r="P24" s="4">
        <v>197</v>
      </c>
      <c r="R24" s="4">
        <f>(M25-M24)/SQRT(12)</f>
        <v>622.9609404556062</v>
      </c>
    </row>
    <row r="25" spans="2:18" ht="12.75">
      <c r="B25">
        <v>80</v>
      </c>
      <c r="C25">
        <v>157.6</v>
      </c>
      <c r="D25">
        <v>9644</v>
      </c>
      <c r="E25">
        <v>9225</v>
      </c>
      <c r="I25">
        <v>9225</v>
      </c>
      <c r="J25" s="12">
        <f>I25*$P$2/1000</f>
        <v>59.9625</v>
      </c>
      <c r="M25" s="14">
        <f>L24*$P$2</f>
        <v>5037.5</v>
      </c>
      <c r="R25" s="4"/>
    </row>
    <row r="26" spans="2:18" ht="12.75">
      <c r="B26">
        <v>100</v>
      </c>
      <c r="C26">
        <v>197</v>
      </c>
      <c r="D26">
        <v>9600</v>
      </c>
      <c r="E26">
        <v>9620</v>
      </c>
      <c r="I26">
        <v>9620</v>
      </c>
      <c r="J26" s="12">
        <f>I26*$P$2/1000</f>
        <v>62.53</v>
      </c>
      <c r="M26" s="4"/>
      <c r="R26" s="4"/>
    </row>
    <row r="27" spans="1:18" ht="12.75">
      <c r="A27" s="4">
        <v>350</v>
      </c>
      <c r="B27" t="s">
        <v>181</v>
      </c>
      <c r="C27" t="s">
        <v>182</v>
      </c>
      <c r="D27" s="11" t="s">
        <v>192</v>
      </c>
      <c r="E27" s="11">
        <v>40</v>
      </c>
      <c r="F27">
        <v>140</v>
      </c>
      <c r="G27">
        <v>10200</v>
      </c>
      <c r="H27">
        <v>8402</v>
      </c>
      <c r="I27">
        <v>8402</v>
      </c>
      <c r="J27" s="12">
        <f>I27*$O$2/1000</f>
        <v>10.250440000000001</v>
      </c>
      <c r="M27" s="4"/>
      <c r="R27" s="4"/>
    </row>
    <row r="28" spans="2:18" ht="12.75">
      <c r="B28">
        <v>65</v>
      </c>
      <c r="C28">
        <v>227.5</v>
      </c>
      <c r="D28">
        <v>9600</v>
      </c>
      <c r="E28">
        <v>8896</v>
      </c>
      <c r="I28">
        <v>8896</v>
      </c>
      <c r="J28" s="14">
        <f>I28*$O$2/1000</f>
        <v>10.853119999999999</v>
      </c>
      <c r="K28">
        <v>1915</v>
      </c>
      <c r="L28">
        <v>4468</v>
      </c>
      <c r="M28" s="14">
        <f>K28*$O$2</f>
        <v>2336.2999999999997</v>
      </c>
      <c r="N28" s="4">
        <v>0.7</v>
      </c>
      <c r="O28" s="4">
        <v>35</v>
      </c>
      <c r="P28" s="4">
        <v>350</v>
      </c>
      <c r="R28" s="4">
        <f>(M29-M28)/SQRT(12)</f>
        <v>899.12489471708</v>
      </c>
    </row>
    <row r="29" spans="2:18" ht="12.75">
      <c r="B29">
        <v>80</v>
      </c>
      <c r="C29">
        <v>280</v>
      </c>
      <c r="D29">
        <v>9500</v>
      </c>
      <c r="E29">
        <v>9244</v>
      </c>
      <c r="I29">
        <v>9244</v>
      </c>
      <c r="J29" s="12">
        <f>I29*$O$2/1000</f>
        <v>11.27768</v>
      </c>
      <c r="M29" s="14">
        <f>L28*$O$2</f>
        <v>5450.96</v>
      </c>
      <c r="R29" s="4"/>
    </row>
    <row r="30" spans="2:18" ht="12.75">
      <c r="B30">
        <v>100</v>
      </c>
      <c r="C30">
        <v>350</v>
      </c>
      <c r="D30">
        <v>9500</v>
      </c>
      <c r="E30">
        <v>9768</v>
      </c>
      <c r="I30">
        <v>9768</v>
      </c>
      <c r="J30" s="12">
        <f>I30*$O$2/1000</f>
        <v>11.91696</v>
      </c>
      <c r="M30" s="4"/>
      <c r="R30" s="4"/>
    </row>
    <row r="31" spans="1:18" ht="12.75">
      <c r="A31" s="4">
        <v>400</v>
      </c>
      <c r="B31" t="s">
        <v>193</v>
      </c>
      <c r="C31" t="s">
        <v>182</v>
      </c>
      <c r="D31" s="11" t="s">
        <v>194</v>
      </c>
      <c r="E31" s="11">
        <v>25</v>
      </c>
      <c r="F31">
        <v>100</v>
      </c>
      <c r="G31">
        <v>12751</v>
      </c>
      <c r="H31">
        <v>8848</v>
      </c>
      <c r="I31">
        <v>8848</v>
      </c>
      <c r="J31" s="12">
        <f>I31*$Q$2/1000</f>
        <v>42.4704</v>
      </c>
      <c r="M31" s="4"/>
      <c r="R31" s="4"/>
    </row>
    <row r="32" spans="2:18" ht="12.75">
      <c r="B32">
        <v>50</v>
      </c>
      <c r="C32">
        <v>200</v>
      </c>
      <c r="D32">
        <v>10825</v>
      </c>
      <c r="E32">
        <v>8965</v>
      </c>
      <c r="I32">
        <v>8965</v>
      </c>
      <c r="J32" s="14">
        <f>I32*$Q$2/1000</f>
        <v>43.032</v>
      </c>
      <c r="K32">
        <v>0</v>
      </c>
      <c r="L32">
        <v>0</v>
      </c>
      <c r="M32" s="4">
        <v>6000</v>
      </c>
      <c r="N32" s="4">
        <v>1.3</v>
      </c>
      <c r="O32" s="4">
        <v>10</v>
      </c>
      <c r="P32" s="4">
        <v>400</v>
      </c>
      <c r="R32" s="4"/>
    </row>
    <row r="33" spans="2:13" ht="12.75">
      <c r="B33">
        <v>80</v>
      </c>
      <c r="C33">
        <v>320</v>
      </c>
      <c r="D33">
        <v>10170</v>
      </c>
      <c r="E33">
        <v>9210</v>
      </c>
      <c r="I33">
        <v>9210</v>
      </c>
      <c r="J33" s="12">
        <f>I33*$Q$2/1000</f>
        <v>44.208</v>
      </c>
      <c r="M33" s="4"/>
    </row>
    <row r="34" spans="2:13" ht="12.75">
      <c r="B34">
        <v>100</v>
      </c>
      <c r="C34">
        <v>400</v>
      </c>
      <c r="D34">
        <v>10000</v>
      </c>
      <c r="E34">
        <v>9438</v>
      </c>
      <c r="I34">
        <v>9438</v>
      </c>
      <c r="J34" s="12">
        <f>I34*$Q$2/1000</f>
        <v>45.3024</v>
      </c>
      <c r="M34" s="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21">
      <selection activeCell="F51" sqref="F51"/>
    </sheetView>
  </sheetViews>
  <sheetFormatPr defaultColWidth="9.140625" defaultRowHeight="12.75"/>
  <cols>
    <col min="2" max="2" width="18.57421875" style="0" bestFit="1" customWidth="1"/>
    <col min="3" max="3" width="7.7109375" style="0" bestFit="1" customWidth="1"/>
    <col min="7" max="7" width="15.421875" style="0" bestFit="1" customWidth="1"/>
    <col min="8" max="8" width="13.28125" style="0" bestFit="1" customWidth="1"/>
    <col min="9" max="9" width="13.140625" style="0" bestFit="1" customWidth="1"/>
    <col min="13" max="13" width="10.28125" style="0" bestFit="1" customWidth="1"/>
  </cols>
  <sheetData>
    <row r="1" spans="1:17" s="1" customFormat="1" ht="12.75">
      <c r="A1"/>
      <c r="B1" t="s">
        <v>167</v>
      </c>
      <c r="C1" t="s">
        <v>168</v>
      </c>
      <c r="D1" t="s">
        <v>169</v>
      </c>
      <c r="E1" t="s">
        <v>170</v>
      </c>
      <c r="F1" t="s">
        <v>167</v>
      </c>
      <c r="G1" t="s">
        <v>171</v>
      </c>
      <c r="H1" t="s">
        <v>171</v>
      </c>
      <c r="I1"/>
      <c r="J1" t="s">
        <v>173</v>
      </c>
      <c r="K1" t="s">
        <v>174</v>
      </c>
      <c r="L1" t="s">
        <v>175</v>
      </c>
      <c r="M1" t="s">
        <v>176</v>
      </c>
      <c r="N1" t="s">
        <v>420</v>
      </c>
      <c r="O1" s="13">
        <v>2.6</v>
      </c>
      <c r="P1" s="13">
        <v>6.5</v>
      </c>
      <c r="Q1" s="13">
        <v>2.5</v>
      </c>
    </row>
    <row r="2" spans="1:17" ht="12.75">
      <c r="A2" s="4">
        <v>12</v>
      </c>
      <c r="B2" t="s">
        <v>181</v>
      </c>
      <c r="C2" t="s">
        <v>182</v>
      </c>
      <c r="D2" s="11" t="s">
        <v>183</v>
      </c>
      <c r="E2" s="11" t="s">
        <v>184</v>
      </c>
      <c r="F2">
        <v>20</v>
      </c>
      <c r="G2">
        <v>2.4</v>
      </c>
      <c r="H2">
        <v>16017</v>
      </c>
      <c r="I2">
        <v>10179</v>
      </c>
      <c r="J2">
        <f>I2*6.5/1000</f>
        <v>66.1635</v>
      </c>
      <c r="O2" t="s">
        <v>196</v>
      </c>
      <c r="P2" t="s">
        <v>197</v>
      </c>
      <c r="Q2" t="s">
        <v>421</v>
      </c>
    </row>
    <row r="3" spans="2:14" ht="12.75">
      <c r="B3">
        <v>50</v>
      </c>
      <c r="C3">
        <v>6</v>
      </c>
      <c r="D3">
        <v>12500</v>
      </c>
      <c r="E3">
        <v>10330</v>
      </c>
      <c r="I3">
        <v>10330</v>
      </c>
      <c r="J3" s="4">
        <f aca="true" t="shared" si="0" ref="J3:J9">I3*6.5/1000</f>
        <v>67.145</v>
      </c>
      <c r="K3">
        <v>38</v>
      </c>
      <c r="L3">
        <v>68</v>
      </c>
      <c r="M3" s="14">
        <f>K3*$P$1</f>
        <v>247</v>
      </c>
      <c r="N3" s="14">
        <f>$P$1*I3/1000</f>
        <v>67.145</v>
      </c>
    </row>
    <row r="4" spans="2:14" ht="12.75">
      <c r="B4">
        <v>80</v>
      </c>
      <c r="C4">
        <v>9.6</v>
      </c>
      <c r="D4">
        <v>11900</v>
      </c>
      <c r="E4">
        <v>11668</v>
      </c>
      <c r="I4">
        <v>11668</v>
      </c>
      <c r="J4">
        <f t="shared" si="0"/>
        <v>75.842</v>
      </c>
      <c r="M4" s="4"/>
      <c r="N4">
        <f aca="true" t="shared" si="1" ref="N4:N31">6.5*I4/1000</f>
        <v>75.842</v>
      </c>
    </row>
    <row r="5" spans="2:14" ht="12.75">
      <c r="B5">
        <v>100</v>
      </c>
      <c r="C5">
        <v>12</v>
      </c>
      <c r="D5">
        <v>12000</v>
      </c>
      <c r="E5">
        <v>13219</v>
      </c>
      <c r="I5">
        <v>13219</v>
      </c>
      <c r="J5">
        <f t="shared" si="0"/>
        <v>85.9235</v>
      </c>
      <c r="M5" s="4"/>
      <c r="N5">
        <f t="shared" si="1"/>
        <v>85.9235</v>
      </c>
    </row>
    <row r="6" spans="1:14" ht="12.75">
      <c r="A6" s="4">
        <v>20</v>
      </c>
      <c r="B6" t="s">
        <v>186</v>
      </c>
      <c r="C6" t="s">
        <v>187</v>
      </c>
      <c r="D6" s="11" t="s">
        <v>188</v>
      </c>
      <c r="E6" s="11" t="s">
        <v>184</v>
      </c>
      <c r="F6">
        <v>79</v>
      </c>
      <c r="G6">
        <v>15.8</v>
      </c>
      <c r="H6">
        <v>15063</v>
      </c>
      <c r="I6">
        <v>9859</v>
      </c>
      <c r="J6">
        <f t="shared" si="0"/>
        <v>64.0835</v>
      </c>
      <c r="M6" s="4"/>
      <c r="N6">
        <f t="shared" si="1"/>
        <v>64.0835</v>
      </c>
    </row>
    <row r="7" spans="2:14" ht="12.75">
      <c r="B7">
        <v>80</v>
      </c>
      <c r="C7">
        <v>16</v>
      </c>
      <c r="D7">
        <v>15000</v>
      </c>
      <c r="E7">
        <v>10139</v>
      </c>
      <c r="I7">
        <v>10139</v>
      </c>
      <c r="J7" s="4">
        <f t="shared" si="0"/>
        <v>65.9035</v>
      </c>
      <c r="K7">
        <v>5</v>
      </c>
      <c r="L7">
        <v>5</v>
      </c>
      <c r="M7" s="14">
        <f>K7*$P$1</f>
        <v>32.5</v>
      </c>
      <c r="N7" s="14">
        <f>$P$1*I7/1000</f>
        <v>65.9035</v>
      </c>
    </row>
    <row r="8" spans="2:14" ht="12.75">
      <c r="B8">
        <v>99</v>
      </c>
      <c r="C8">
        <v>19.8</v>
      </c>
      <c r="D8">
        <v>14500</v>
      </c>
      <c r="E8">
        <v>14272</v>
      </c>
      <c r="I8">
        <v>14272</v>
      </c>
      <c r="J8">
        <f t="shared" si="0"/>
        <v>92.768</v>
      </c>
      <c r="M8" s="4"/>
      <c r="N8">
        <f t="shared" si="1"/>
        <v>92.768</v>
      </c>
    </row>
    <row r="9" spans="2:14" ht="12.75">
      <c r="B9">
        <v>100</v>
      </c>
      <c r="C9">
        <v>20</v>
      </c>
      <c r="D9">
        <v>14499</v>
      </c>
      <c r="E9">
        <v>14427</v>
      </c>
      <c r="I9">
        <v>14427</v>
      </c>
      <c r="J9">
        <f t="shared" si="0"/>
        <v>93.7755</v>
      </c>
      <c r="M9" s="4"/>
      <c r="N9">
        <f t="shared" si="1"/>
        <v>93.7755</v>
      </c>
    </row>
    <row r="10" spans="1:14" ht="12.75">
      <c r="A10" s="4">
        <v>50</v>
      </c>
      <c r="B10" t="s">
        <v>189</v>
      </c>
      <c r="C10">
        <v>100</v>
      </c>
      <c r="D10">
        <v>50</v>
      </c>
      <c r="E10" t="s">
        <v>190</v>
      </c>
      <c r="F10" t="s">
        <v>191</v>
      </c>
      <c r="K10">
        <v>0</v>
      </c>
      <c r="L10">
        <v>0</v>
      </c>
      <c r="M10" s="15">
        <v>0</v>
      </c>
      <c r="N10" s="15">
        <v>15</v>
      </c>
    </row>
    <row r="11" spans="1:14" ht="12.75">
      <c r="A11" s="4">
        <v>76</v>
      </c>
      <c r="B11" t="s">
        <v>181</v>
      </c>
      <c r="C11" t="s">
        <v>182</v>
      </c>
      <c r="D11" s="11" t="s">
        <v>192</v>
      </c>
      <c r="E11" s="11">
        <v>20</v>
      </c>
      <c r="F11">
        <v>15.2</v>
      </c>
      <c r="G11">
        <v>17107</v>
      </c>
      <c r="H11">
        <v>9548</v>
      </c>
      <c r="I11">
        <v>9548</v>
      </c>
      <c r="J11">
        <f>I11*1.22/1000</f>
        <v>11.64856</v>
      </c>
      <c r="M11" s="4"/>
      <c r="N11">
        <f t="shared" si="1"/>
        <v>62.062</v>
      </c>
    </row>
    <row r="12" spans="2:14" ht="12.75">
      <c r="B12">
        <v>50</v>
      </c>
      <c r="C12">
        <v>38</v>
      </c>
      <c r="D12">
        <v>12637</v>
      </c>
      <c r="E12">
        <v>9966</v>
      </c>
      <c r="I12">
        <v>9966</v>
      </c>
      <c r="J12" s="4">
        <f>I12*1.22/1000</f>
        <v>12.158520000000001</v>
      </c>
      <c r="K12">
        <v>596</v>
      </c>
      <c r="L12">
        <v>596</v>
      </c>
      <c r="M12" s="14">
        <f>K12*$O$1</f>
        <v>1549.6000000000001</v>
      </c>
      <c r="N12" s="14">
        <f>$O$1*I12/1000</f>
        <v>25.911600000000004</v>
      </c>
    </row>
    <row r="13" spans="2:14" ht="12.75">
      <c r="B13">
        <v>80</v>
      </c>
      <c r="C13">
        <v>60.8</v>
      </c>
      <c r="D13">
        <v>11900</v>
      </c>
      <c r="E13">
        <v>11576</v>
      </c>
      <c r="I13">
        <v>11576</v>
      </c>
      <c r="J13">
        <f>I13*1.22/1000</f>
        <v>14.12272</v>
      </c>
      <c r="M13" s="4"/>
      <c r="N13">
        <f t="shared" si="1"/>
        <v>75.244</v>
      </c>
    </row>
    <row r="14" spans="2:14" ht="12.75">
      <c r="B14">
        <v>100</v>
      </c>
      <c r="C14">
        <v>76</v>
      </c>
      <c r="D14">
        <v>12000</v>
      </c>
      <c r="E14">
        <v>13311</v>
      </c>
      <c r="I14">
        <v>13311</v>
      </c>
      <c r="J14">
        <f>I14*1.22/1000</f>
        <v>16.23942</v>
      </c>
      <c r="M14" s="4"/>
      <c r="N14">
        <f t="shared" si="1"/>
        <v>86.5215</v>
      </c>
    </row>
    <row r="15" spans="1:14" ht="12.75">
      <c r="A15" s="4">
        <v>100</v>
      </c>
      <c r="B15" t="s">
        <v>181</v>
      </c>
      <c r="C15" t="s">
        <v>182</v>
      </c>
      <c r="D15" s="11" t="s">
        <v>183</v>
      </c>
      <c r="E15" s="11" t="s">
        <v>184</v>
      </c>
      <c r="F15">
        <v>25</v>
      </c>
      <c r="G15">
        <v>25</v>
      </c>
      <c r="H15">
        <v>12999</v>
      </c>
      <c r="I15">
        <v>8089</v>
      </c>
      <c r="J15">
        <f>I15*6.5/1000</f>
        <v>52.5785</v>
      </c>
      <c r="M15" s="4"/>
      <c r="N15">
        <f t="shared" si="1"/>
        <v>52.5785</v>
      </c>
    </row>
    <row r="16" spans="2:14" ht="12.75">
      <c r="B16">
        <v>50</v>
      </c>
      <c r="C16">
        <v>50</v>
      </c>
      <c r="D16">
        <v>10700</v>
      </c>
      <c r="E16">
        <v>8708</v>
      </c>
      <c r="I16">
        <v>8708</v>
      </c>
      <c r="J16" s="4">
        <f>I16*6.5/1000</f>
        <v>56.602</v>
      </c>
      <c r="K16">
        <v>250</v>
      </c>
      <c r="L16">
        <v>566</v>
      </c>
      <c r="M16" s="14">
        <f>K16*$P$1</f>
        <v>1625</v>
      </c>
      <c r="N16" s="14">
        <f>$P$1*I16/1000</f>
        <v>56.602</v>
      </c>
    </row>
    <row r="17" spans="2:14" ht="12.75">
      <c r="B17">
        <v>80</v>
      </c>
      <c r="C17">
        <v>80</v>
      </c>
      <c r="D17">
        <v>10087</v>
      </c>
      <c r="E17">
        <v>9420</v>
      </c>
      <c r="I17">
        <v>9420</v>
      </c>
      <c r="J17">
        <f>I17*6.5/1000</f>
        <v>61.23</v>
      </c>
      <c r="M17" s="4"/>
      <c r="N17">
        <f t="shared" si="1"/>
        <v>61.23</v>
      </c>
    </row>
    <row r="18" spans="2:14" ht="12.75">
      <c r="B18">
        <v>100</v>
      </c>
      <c r="C18">
        <v>100</v>
      </c>
      <c r="D18">
        <v>10000</v>
      </c>
      <c r="E18">
        <v>9877</v>
      </c>
      <c r="I18">
        <v>9877</v>
      </c>
      <c r="J18">
        <f>I18*6.5/1000</f>
        <v>64.2005</v>
      </c>
      <c r="M18" s="4"/>
      <c r="N18">
        <f t="shared" si="1"/>
        <v>64.2005</v>
      </c>
    </row>
    <row r="19" spans="1:14" ht="12.75">
      <c r="A19" s="4">
        <v>155</v>
      </c>
      <c r="B19" t="s">
        <v>181</v>
      </c>
      <c r="C19" t="s">
        <v>182</v>
      </c>
      <c r="D19" s="11" t="s">
        <v>192</v>
      </c>
      <c r="E19" s="11">
        <v>35</v>
      </c>
      <c r="F19">
        <v>54.25</v>
      </c>
      <c r="G19">
        <v>11244</v>
      </c>
      <c r="H19">
        <v>8265</v>
      </c>
      <c r="I19">
        <v>8265</v>
      </c>
      <c r="J19">
        <f>I19*1.22/1000</f>
        <v>10.0833</v>
      </c>
      <c r="M19" s="4"/>
      <c r="N19">
        <f t="shared" si="1"/>
        <v>53.7225</v>
      </c>
    </row>
    <row r="20" spans="2:14" ht="12.75">
      <c r="B20">
        <v>60</v>
      </c>
      <c r="C20">
        <v>93</v>
      </c>
      <c r="D20">
        <v>10053</v>
      </c>
      <c r="E20">
        <v>8541</v>
      </c>
      <c r="I20">
        <v>8541</v>
      </c>
      <c r="J20" s="4">
        <f>I20*1.22/1000</f>
        <v>10.420020000000001</v>
      </c>
      <c r="K20">
        <v>260</v>
      </c>
      <c r="L20">
        <v>953</v>
      </c>
      <c r="M20" s="14">
        <f>K20*$O$1</f>
        <v>676</v>
      </c>
      <c r="N20" s="14">
        <f>$O$1*I20/1000</f>
        <v>22.2066</v>
      </c>
    </row>
    <row r="21" spans="2:14" ht="12.75">
      <c r="B21">
        <v>80</v>
      </c>
      <c r="C21">
        <v>124</v>
      </c>
      <c r="D21">
        <v>9718</v>
      </c>
      <c r="E21">
        <v>8900</v>
      </c>
      <c r="I21">
        <v>8900</v>
      </c>
      <c r="J21">
        <f>I21*1.22/1000</f>
        <v>10.858</v>
      </c>
      <c r="M21" s="4"/>
      <c r="N21">
        <f t="shared" si="1"/>
        <v>57.85</v>
      </c>
    </row>
    <row r="22" spans="2:14" ht="12.75">
      <c r="B22">
        <v>100</v>
      </c>
      <c r="C22">
        <v>155</v>
      </c>
      <c r="D22">
        <v>9600</v>
      </c>
      <c r="E22">
        <v>9381</v>
      </c>
      <c r="I22">
        <v>9381</v>
      </c>
      <c r="J22">
        <f>I22*1.22/1000</f>
        <v>11.44482</v>
      </c>
      <c r="M22" s="4"/>
      <c r="N22">
        <f t="shared" si="1"/>
        <v>60.9765</v>
      </c>
    </row>
    <row r="23" spans="1:14" ht="12.75">
      <c r="A23" s="4">
        <v>197</v>
      </c>
      <c r="B23" t="s">
        <v>181</v>
      </c>
      <c r="C23" t="s">
        <v>182</v>
      </c>
      <c r="D23" s="11" t="s">
        <v>183</v>
      </c>
      <c r="E23" s="11" t="s">
        <v>184</v>
      </c>
      <c r="F23">
        <v>35</v>
      </c>
      <c r="G23">
        <v>68.95</v>
      </c>
      <c r="H23">
        <v>10750</v>
      </c>
      <c r="I23">
        <v>8348</v>
      </c>
      <c r="J23">
        <f>I23*6.5/1000</f>
        <v>54.262</v>
      </c>
      <c r="M23" s="4"/>
      <c r="N23">
        <f t="shared" si="1"/>
        <v>54.262</v>
      </c>
    </row>
    <row r="24" spans="2:14" ht="12.75">
      <c r="B24">
        <v>60</v>
      </c>
      <c r="C24">
        <v>118.2</v>
      </c>
      <c r="D24">
        <v>9850</v>
      </c>
      <c r="E24">
        <v>8833</v>
      </c>
      <c r="I24">
        <v>8833</v>
      </c>
      <c r="J24" s="4">
        <f>I24*6.5/1000</f>
        <v>57.4145</v>
      </c>
      <c r="K24">
        <v>443</v>
      </c>
      <c r="L24">
        <v>775</v>
      </c>
      <c r="M24" s="14">
        <f>K24*$P$1</f>
        <v>2879.5</v>
      </c>
      <c r="N24" s="14">
        <f>$P$1*I24/1000</f>
        <v>57.4145</v>
      </c>
    </row>
    <row r="25" spans="2:14" ht="12.75">
      <c r="B25">
        <v>80</v>
      </c>
      <c r="C25">
        <v>157.6</v>
      </c>
      <c r="D25">
        <v>9644</v>
      </c>
      <c r="E25">
        <v>9225</v>
      </c>
      <c r="I25">
        <v>9225</v>
      </c>
      <c r="J25">
        <f>I25*6.5/1000</f>
        <v>59.9625</v>
      </c>
      <c r="M25" s="4"/>
      <c r="N25">
        <f t="shared" si="1"/>
        <v>59.9625</v>
      </c>
    </row>
    <row r="26" spans="2:14" ht="12.75">
      <c r="B26">
        <v>100</v>
      </c>
      <c r="C26">
        <v>197</v>
      </c>
      <c r="D26">
        <v>9600</v>
      </c>
      <c r="E26">
        <v>9620</v>
      </c>
      <c r="I26">
        <v>9620</v>
      </c>
      <c r="J26">
        <f>I26*6.5/1000</f>
        <v>62.53</v>
      </c>
      <c r="M26" s="4"/>
      <c r="N26">
        <f t="shared" si="1"/>
        <v>62.53</v>
      </c>
    </row>
    <row r="27" spans="1:14" ht="12.75">
      <c r="A27" s="4">
        <v>350</v>
      </c>
      <c r="B27" t="s">
        <v>181</v>
      </c>
      <c r="C27" t="s">
        <v>182</v>
      </c>
      <c r="D27" s="11" t="s">
        <v>192</v>
      </c>
      <c r="E27" s="11">
        <v>40</v>
      </c>
      <c r="F27">
        <v>140</v>
      </c>
      <c r="G27">
        <v>10200</v>
      </c>
      <c r="H27">
        <v>8402</v>
      </c>
      <c r="I27">
        <v>8402</v>
      </c>
      <c r="J27">
        <f>I27*1.22/1000</f>
        <v>10.250440000000001</v>
      </c>
      <c r="M27" s="4"/>
      <c r="N27">
        <f t="shared" si="1"/>
        <v>54.613</v>
      </c>
    </row>
    <row r="28" spans="2:14" ht="12.75">
      <c r="B28">
        <v>65</v>
      </c>
      <c r="C28">
        <v>227.5</v>
      </c>
      <c r="D28">
        <v>9600</v>
      </c>
      <c r="E28">
        <v>8896</v>
      </c>
      <c r="I28">
        <v>8896</v>
      </c>
      <c r="J28" s="4">
        <f>I28*1.22/1000</f>
        <v>10.853119999999999</v>
      </c>
      <c r="K28">
        <v>1915</v>
      </c>
      <c r="L28">
        <v>4468</v>
      </c>
      <c r="M28" s="14">
        <f>K28*$O$1</f>
        <v>4979</v>
      </c>
      <c r="N28" s="14">
        <f>$O$1*I28/1000</f>
        <v>23.129600000000003</v>
      </c>
    </row>
    <row r="29" spans="2:14" ht="12.75">
      <c r="B29">
        <v>80</v>
      </c>
      <c r="C29">
        <v>280</v>
      </c>
      <c r="D29">
        <v>9500</v>
      </c>
      <c r="E29">
        <v>9244</v>
      </c>
      <c r="I29">
        <v>9244</v>
      </c>
      <c r="J29">
        <f>I29*1.22/1000</f>
        <v>11.27768</v>
      </c>
      <c r="M29" s="4"/>
      <c r="N29">
        <f t="shared" si="1"/>
        <v>60.086</v>
      </c>
    </row>
    <row r="30" spans="2:14" ht="12.75">
      <c r="B30">
        <v>100</v>
      </c>
      <c r="C30">
        <v>350</v>
      </c>
      <c r="D30">
        <v>9500</v>
      </c>
      <c r="E30">
        <v>9768</v>
      </c>
      <c r="I30">
        <v>9768</v>
      </c>
      <c r="J30">
        <f>I30*1.22/1000</f>
        <v>11.91696</v>
      </c>
      <c r="M30" s="4"/>
      <c r="N30">
        <f t="shared" si="1"/>
        <v>63.492</v>
      </c>
    </row>
    <row r="31" spans="1:14" ht="12.75">
      <c r="A31" s="4">
        <v>400</v>
      </c>
      <c r="B31" t="s">
        <v>193</v>
      </c>
      <c r="C31" t="s">
        <v>182</v>
      </c>
      <c r="D31" s="11" t="s">
        <v>194</v>
      </c>
      <c r="E31" s="11">
        <v>25</v>
      </c>
      <c r="F31">
        <v>100</v>
      </c>
      <c r="G31">
        <v>12751</v>
      </c>
      <c r="H31">
        <v>8848</v>
      </c>
      <c r="I31">
        <v>8848</v>
      </c>
      <c r="J31">
        <f>I31*4.8/1000</f>
        <v>42.4704</v>
      </c>
      <c r="M31" s="4"/>
      <c r="N31">
        <f t="shared" si="1"/>
        <v>57.512</v>
      </c>
    </row>
    <row r="32" spans="2:14" ht="12.75">
      <c r="B32">
        <v>50</v>
      </c>
      <c r="C32">
        <v>200</v>
      </c>
      <c r="D32">
        <v>10825</v>
      </c>
      <c r="E32">
        <v>8965</v>
      </c>
      <c r="I32">
        <v>8965</v>
      </c>
      <c r="J32" s="4">
        <f>I32*4.8/1000</f>
        <v>43.032</v>
      </c>
      <c r="K32">
        <v>0</v>
      </c>
      <c r="L32">
        <v>0</v>
      </c>
      <c r="M32" s="15">
        <v>6000</v>
      </c>
      <c r="N32" s="14">
        <f>$Q$1*I32/1000</f>
        <v>22.4125</v>
      </c>
    </row>
    <row r="33" spans="2:14" ht="12.75">
      <c r="B33">
        <v>80</v>
      </c>
      <c r="C33">
        <v>320</v>
      </c>
      <c r="D33">
        <v>10170</v>
      </c>
      <c r="E33">
        <v>9210</v>
      </c>
      <c r="I33">
        <v>9210</v>
      </c>
      <c r="J33">
        <f>I33*4.8/1000</f>
        <v>44.208</v>
      </c>
      <c r="M33" s="4"/>
      <c r="N33">
        <f>6.5*I33/1000</f>
        <v>59.865</v>
      </c>
    </row>
    <row r="34" spans="2:14" ht="12.75">
      <c r="B34">
        <v>100</v>
      </c>
      <c r="C34">
        <v>400</v>
      </c>
      <c r="D34">
        <v>10000</v>
      </c>
      <c r="E34">
        <v>9438</v>
      </c>
      <c r="I34">
        <v>9438</v>
      </c>
      <c r="J34">
        <f>I34*4.8/1000</f>
        <v>45.3024</v>
      </c>
      <c r="M34" s="4"/>
      <c r="N34">
        <f>6.5*I34/1000</f>
        <v>61.347</v>
      </c>
    </row>
    <row r="37" spans="1:11" ht="12.75">
      <c r="A37" s="1" t="s">
        <v>422</v>
      </c>
      <c r="B37" s="1" t="s">
        <v>423</v>
      </c>
      <c r="C37" s="1" t="s">
        <v>424</v>
      </c>
      <c r="D37" s="1" t="s">
        <v>425</v>
      </c>
      <c r="E37" s="1" t="s">
        <v>426</v>
      </c>
      <c r="F37" s="1" t="s">
        <v>427</v>
      </c>
      <c r="G37" s="1" t="s">
        <v>428</v>
      </c>
      <c r="H37" s="1" t="s">
        <v>429</v>
      </c>
      <c r="I37" s="1" t="s">
        <v>430</v>
      </c>
      <c r="J37" s="1" t="s">
        <v>431</v>
      </c>
      <c r="K37" s="1" t="s">
        <v>299</v>
      </c>
    </row>
    <row r="38" spans="1:11" ht="12.75">
      <c r="A38" s="4" t="s">
        <v>300</v>
      </c>
      <c r="B38" t="s">
        <v>432</v>
      </c>
      <c r="C38" s="16" t="s">
        <v>433</v>
      </c>
      <c r="D38">
        <v>3</v>
      </c>
      <c r="E38" s="16">
        <v>12</v>
      </c>
      <c r="F38">
        <v>67.145</v>
      </c>
      <c r="G38">
        <v>247</v>
      </c>
      <c r="J38">
        <v>5</v>
      </c>
      <c r="K38">
        <f>J38*E38</f>
        <v>60</v>
      </c>
    </row>
    <row r="39" spans="1:11" ht="12.75">
      <c r="A39" s="4" t="s">
        <v>301</v>
      </c>
      <c r="B39" t="s">
        <v>434</v>
      </c>
      <c r="C39" s="16" t="s">
        <v>435</v>
      </c>
      <c r="D39">
        <v>4</v>
      </c>
      <c r="E39" s="16">
        <v>20</v>
      </c>
      <c r="F39">
        <v>65.9035</v>
      </c>
      <c r="G39">
        <v>32.5</v>
      </c>
      <c r="J39">
        <v>4</v>
      </c>
      <c r="K39">
        <f aca="true" t="shared" si="2" ref="K39:K46">J39*E39</f>
        <v>80</v>
      </c>
    </row>
    <row r="40" spans="1:11" ht="12.75">
      <c r="A40" s="4" t="s">
        <v>302</v>
      </c>
      <c r="B40" t="s">
        <v>189</v>
      </c>
      <c r="C40" s="16"/>
      <c r="D40">
        <v>0</v>
      </c>
      <c r="E40" s="16">
        <v>50</v>
      </c>
      <c r="F40">
        <v>15</v>
      </c>
      <c r="G40">
        <v>0</v>
      </c>
      <c r="J40">
        <v>6</v>
      </c>
      <c r="K40">
        <f t="shared" si="2"/>
        <v>300</v>
      </c>
    </row>
    <row r="41" spans="1:13" ht="12.75">
      <c r="A41" s="4" t="s">
        <v>303</v>
      </c>
      <c r="B41" t="s">
        <v>432</v>
      </c>
      <c r="C41" s="16" t="s">
        <v>192</v>
      </c>
      <c r="D41">
        <v>10</v>
      </c>
      <c r="E41" s="16">
        <v>76</v>
      </c>
      <c r="F41">
        <v>12.158520000000001</v>
      </c>
      <c r="G41">
        <v>727.12</v>
      </c>
      <c r="J41">
        <v>4</v>
      </c>
      <c r="K41">
        <f t="shared" si="2"/>
        <v>304</v>
      </c>
      <c r="M41">
        <v>80</v>
      </c>
    </row>
    <row r="42" spans="1:13" ht="12.75">
      <c r="A42" s="4" t="s">
        <v>304</v>
      </c>
      <c r="B42" t="s">
        <v>432</v>
      </c>
      <c r="C42" s="16" t="s">
        <v>433</v>
      </c>
      <c r="D42">
        <v>15</v>
      </c>
      <c r="E42" s="16">
        <v>100</v>
      </c>
      <c r="F42">
        <v>56.602</v>
      </c>
      <c r="G42">
        <v>1625</v>
      </c>
      <c r="J42">
        <v>3</v>
      </c>
      <c r="K42">
        <f t="shared" si="2"/>
        <v>300</v>
      </c>
      <c r="M42">
        <v>304</v>
      </c>
    </row>
    <row r="43" spans="1:13" ht="12.75">
      <c r="A43" s="4" t="s">
        <v>305</v>
      </c>
      <c r="B43" t="s">
        <v>432</v>
      </c>
      <c r="C43" s="16" t="s">
        <v>192</v>
      </c>
      <c r="D43">
        <v>20</v>
      </c>
      <c r="E43" s="16">
        <v>155</v>
      </c>
      <c r="F43">
        <v>10.420020000000001</v>
      </c>
      <c r="G43">
        <v>317.2</v>
      </c>
      <c r="J43">
        <v>4</v>
      </c>
      <c r="K43">
        <f t="shared" si="2"/>
        <v>620</v>
      </c>
      <c r="M43">
        <v>300</v>
      </c>
    </row>
    <row r="44" spans="1:13" ht="15">
      <c r="A44" s="4" t="s">
        <v>306</v>
      </c>
      <c r="B44" t="s">
        <v>432</v>
      </c>
      <c r="C44" s="16" t="s">
        <v>433</v>
      </c>
      <c r="D44">
        <v>20</v>
      </c>
      <c r="E44" s="16">
        <v>197</v>
      </c>
      <c r="F44">
        <v>57.4145</v>
      </c>
      <c r="G44">
        <v>2879.5</v>
      </c>
      <c r="J44">
        <v>3</v>
      </c>
      <c r="K44">
        <f t="shared" si="2"/>
        <v>591</v>
      </c>
      <c r="L44" s="17" t="s">
        <v>436</v>
      </c>
      <c r="M44">
        <f>SUM(M41:M43)</f>
        <v>684</v>
      </c>
    </row>
    <row r="45" spans="1:11" ht="12.75">
      <c r="A45" s="4" t="s">
        <v>307</v>
      </c>
      <c r="B45" t="s">
        <v>432</v>
      </c>
      <c r="C45" s="16" t="s">
        <v>192</v>
      </c>
      <c r="D45">
        <v>35</v>
      </c>
      <c r="E45" s="16">
        <v>350</v>
      </c>
      <c r="F45">
        <v>10.853119999999999</v>
      </c>
      <c r="G45">
        <v>2336.3</v>
      </c>
      <c r="J45">
        <v>1</v>
      </c>
      <c r="K45">
        <f t="shared" si="2"/>
        <v>350</v>
      </c>
    </row>
    <row r="46" spans="1:15" ht="15">
      <c r="A46" s="4" t="s">
        <v>308</v>
      </c>
      <c r="B46" t="s">
        <v>437</v>
      </c>
      <c r="C46" s="16" t="s">
        <v>194</v>
      </c>
      <c r="D46">
        <v>100</v>
      </c>
      <c r="E46" s="16">
        <v>400</v>
      </c>
      <c r="F46">
        <v>43.032</v>
      </c>
      <c r="G46">
        <v>6000</v>
      </c>
      <c r="J46">
        <v>2</v>
      </c>
      <c r="K46">
        <f t="shared" si="2"/>
        <v>800</v>
      </c>
      <c r="L46" s="17" t="s">
        <v>438</v>
      </c>
      <c r="M46">
        <f>2875*0.4674</f>
        <v>1343.7749999999999</v>
      </c>
      <c r="O46">
        <f>1000/0.47</f>
        <v>2127.6595744680853</v>
      </c>
    </row>
    <row r="47" spans="10:13" ht="15">
      <c r="J47" s="17" t="s">
        <v>439</v>
      </c>
      <c r="K47">
        <f>SUM(K38:K46)</f>
        <v>3405</v>
      </c>
      <c r="L47" s="17" t="s">
        <v>440</v>
      </c>
      <c r="M47">
        <f>684/3405</f>
        <v>0.20088105726872246</v>
      </c>
    </row>
    <row r="48" spans="6:9" ht="12.75">
      <c r="F48" s="7" t="s">
        <v>441</v>
      </c>
      <c r="G48" s="7" t="s">
        <v>442</v>
      </c>
      <c r="H48" s="7" t="s">
        <v>443</v>
      </c>
      <c r="I48" s="7" t="s">
        <v>444</v>
      </c>
    </row>
    <row r="49" spans="5:9" ht="12.75">
      <c r="E49" s="1" t="s">
        <v>294</v>
      </c>
      <c r="F49" s="8">
        <v>1518</v>
      </c>
      <c r="G49" s="8">
        <f>F49/F51*100</f>
        <v>53.26315789473684</v>
      </c>
      <c r="H49" s="8">
        <v>2721</v>
      </c>
      <c r="I49" s="8">
        <f>H49/H51*100</f>
        <v>79.91189427312774</v>
      </c>
    </row>
    <row r="50" spans="5:9" ht="12.75">
      <c r="E50" s="1" t="s">
        <v>295</v>
      </c>
      <c r="F50" s="8">
        <v>1332</v>
      </c>
      <c r="G50" s="8">
        <f>F50/F51*100</f>
        <v>46.73684210526316</v>
      </c>
      <c r="H50" s="8">
        <v>684</v>
      </c>
      <c r="I50" s="8">
        <f>H50/H51*100</f>
        <v>20.088105726872246</v>
      </c>
    </row>
    <row r="51" spans="5:9" ht="12.75">
      <c r="E51" s="1" t="s">
        <v>445</v>
      </c>
      <c r="F51" s="8">
        <f>SUM(F49:F50)</f>
        <v>2850</v>
      </c>
      <c r="G51" s="8"/>
      <c r="H51" s="8">
        <f>SUM(H49:H50)</f>
        <v>3405</v>
      </c>
      <c r="I51" s="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L33" sqref="L33"/>
    </sheetView>
  </sheetViews>
  <sheetFormatPr defaultColWidth="9.140625" defaultRowHeight="12.75"/>
  <cols>
    <col min="2" max="2" width="11.8515625" style="0" bestFit="1" customWidth="1"/>
  </cols>
  <sheetData>
    <row r="1" ht="12.75">
      <c r="A1" s="1" t="s">
        <v>409</v>
      </c>
    </row>
    <row r="2" spans="1:13" s="1" customFormat="1" ht="12.75">
      <c r="A2" s="1" t="s">
        <v>410</v>
      </c>
      <c r="B2" s="7" t="s">
        <v>411</v>
      </c>
      <c r="C2" s="7" t="s">
        <v>412</v>
      </c>
      <c r="D2" s="7" t="s">
        <v>411</v>
      </c>
      <c r="E2" s="7" t="s">
        <v>412</v>
      </c>
      <c r="F2" s="7" t="s">
        <v>411</v>
      </c>
      <c r="G2" s="7" t="s">
        <v>412</v>
      </c>
      <c r="H2" s="1" t="s">
        <v>413</v>
      </c>
      <c r="I2" s="1" t="s">
        <v>226</v>
      </c>
      <c r="J2" s="7" t="s">
        <v>449</v>
      </c>
      <c r="K2" s="7" t="s">
        <v>454</v>
      </c>
      <c r="L2" s="1" t="s">
        <v>414</v>
      </c>
      <c r="M2" s="1" t="s">
        <v>227</v>
      </c>
    </row>
    <row r="3" spans="1:13" ht="12.75">
      <c r="A3" s="8">
        <v>1</v>
      </c>
      <c r="B3" s="8">
        <v>51</v>
      </c>
      <c r="C3" s="8">
        <v>2</v>
      </c>
      <c r="D3" s="8">
        <v>51</v>
      </c>
      <c r="E3" s="8">
        <v>7</v>
      </c>
      <c r="F3" s="8">
        <v>49</v>
      </c>
      <c r="G3" s="8">
        <v>4</v>
      </c>
      <c r="H3" s="8"/>
      <c r="I3" s="63">
        <v>2150.3</v>
      </c>
      <c r="J3" s="8">
        <v>185</v>
      </c>
      <c r="K3" s="8">
        <v>10.3</v>
      </c>
      <c r="L3">
        <f>AVERAGE(I3:I12)</f>
        <v>1673.4</v>
      </c>
      <c r="M3">
        <f>STDEVP(I3:I12)</f>
        <v>380.5932632089011</v>
      </c>
    </row>
    <row r="4" spans="1:11" ht="12.75">
      <c r="A4" s="62">
        <v>2</v>
      </c>
      <c r="B4" s="8">
        <v>46</v>
      </c>
      <c r="C4" s="8">
        <v>6</v>
      </c>
      <c r="D4" s="8">
        <v>52</v>
      </c>
      <c r="E4" s="8">
        <v>2</v>
      </c>
      <c r="F4" s="8">
        <v>2</v>
      </c>
      <c r="G4" s="8">
        <v>7</v>
      </c>
      <c r="H4" s="8"/>
      <c r="I4" s="63">
        <v>1638</v>
      </c>
      <c r="J4" s="8">
        <v>374</v>
      </c>
      <c r="K4" s="8">
        <v>2.5</v>
      </c>
    </row>
    <row r="5" spans="1:13" ht="12.75">
      <c r="A5" s="8">
        <v>3</v>
      </c>
      <c r="B5" s="8">
        <v>1</v>
      </c>
      <c r="C5" s="8">
        <v>4</v>
      </c>
      <c r="D5" s="8">
        <v>2</v>
      </c>
      <c r="E5" s="8">
        <v>6</v>
      </c>
      <c r="F5" s="8">
        <v>47</v>
      </c>
      <c r="G5" s="8">
        <v>3</v>
      </c>
      <c r="H5" s="8"/>
      <c r="I5" s="63">
        <v>1160.4</v>
      </c>
      <c r="J5" s="8">
        <v>195</v>
      </c>
      <c r="K5" s="8">
        <v>5.5</v>
      </c>
      <c r="L5" s="1" t="s">
        <v>458</v>
      </c>
      <c r="M5" s="1" t="s">
        <v>455</v>
      </c>
    </row>
    <row r="6" spans="1:13" ht="12.75">
      <c r="A6" s="8">
        <v>4</v>
      </c>
      <c r="B6" s="8">
        <v>47</v>
      </c>
      <c r="C6" s="8">
        <v>1</v>
      </c>
      <c r="D6" s="8">
        <v>47</v>
      </c>
      <c r="E6" s="8">
        <v>1</v>
      </c>
      <c r="F6" s="8">
        <v>47</v>
      </c>
      <c r="G6" s="8">
        <v>1</v>
      </c>
      <c r="H6" s="8"/>
      <c r="I6" s="63">
        <v>2107.8</v>
      </c>
      <c r="J6" s="8">
        <v>168</v>
      </c>
      <c r="K6" s="8">
        <v>8.26</v>
      </c>
      <c r="L6" s="8">
        <f>AVERAGE(J3:J12)</f>
        <v>283</v>
      </c>
      <c r="M6" s="8">
        <f>AVERAGE(K3:K12)</f>
        <v>4.506</v>
      </c>
    </row>
    <row r="7" spans="1:11" ht="12.75">
      <c r="A7" s="62">
        <v>5</v>
      </c>
      <c r="B7" s="8">
        <v>45</v>
      </c>
      <c r="C7" s="8">
        <v>3</v>
      </c>
      <c r="D7" s="8">
        <v>49</v>
      </c>
      <c r="E7" s="8">
        <v>5</v>
      </c>
      <c r="F7" s="8">
        <v>4</v>
      </c>
      <c r="G7" s="8">
        <v>2</v>
      </c>
      <c r="H7" s="8"/>
      <c r="I7" s="63">
        <v>1718</v>
      </c>
      <c r="J7" s="8">
        <v>500</v>
      </c>
      <c r="K7" s="8">
        <v>1.3</v>
      </c>
    </row>
    <row r="8" spans="1:11" ht="12.75">
      <c r="A8" s="8">
        <v>6</v>
      </c>
      <c r="B8" s="8">
        <v>45</v>
      </c>
      <c r="C8" s="8">
        <v>2</v>
      </c>
      <c r="D8" s="8">
        <v>3</v>
      </c>
      <c r="E8" s="8">
        <v>1</v>
      </c>
      <c r="F8" s="8">
        <v>44</v>
      </c>
      <c r="G8" s="8">
        <v>6</v>
      </c>
      <c r="H8" s="8"/>
      <c r="I8" s="63">
        <v>1047.7</v>
      </c>
      <c r="J8" s="8">
        <v>117</v>
      </c>
      <c r="K8" s="8">
        <v>4.2</v>
      </c>
    </row>
    <row r="9" spans="1:11" ht="12.75">
      <c r="A9" s="8">
        <v>7</v>
      </c>
      <c r="B9" s="8">
        <v>4</v>
      </c>
      <c r="C9" s="8">
        <v>7</v>
      </c>
      <c r="D9" s="8">
        <v>4</v>
      </c>
      <c r="E9" s="8">
        <v>7</v>
      </c>
      <c r="F9" s="8">
        <v>4</v>
      </c>
      <c r="G9" s="8">
        <v>7</v>
      </c>
      <c r="H9" s="10"/>
      <c r="I9" s="63">
        <v>1847.3</v>
      </c>
      <c r="J9" s="8">
        <v>192</v>
      </c>
      <c r="K9" s="8">
        <v>5.4</v>
      </c>
    </row>
    <row r="10" spans="1:11" ht="12.75">
      <c r="A10" s="62">
        <v>8</v>
      </c>
      <c r="B10" s="8">
        <v>48</v>
      </c>
      <c r="C10" s="8">
        <v>1</v>
      </c>
      <c r="D10" s="8">
        <v>47</v>
      </c>
      <c r="E10" s="8">
        <v>1</v>
      </c>
      <c r="F10" s="8">
        <v>51</v>
      </c>
      <c r="G10" s="8">
        <v>3</v>
      </c>
      <c r="H10" s="8"/>
      <c r="I10" s="63">
        <v>2047</v>
      </c>
      <c r="J10" s="8">
        <v>402</v>
      </c>
      <c r="K10" s="8">
        <v>3.3</v>
      </c>
    </row>
    <row r="11" spans="1:11" ht="12.75">
      <c r="A11" s="62">
        <v>9</v>
      </c>
      <c r="B11" s="8">
        <v>44</v>
      </c>
      <c r="C11" s="8">
        <v>3</v>
      </c>
      <c r="D11" s="8">
        <v>49</v>
      </c>
      <c r="E11" s="8">
        <v>5</v>
      </c>
      <c r="F11" s="8">
        <v>48</v>
      </c>
      <c r="G11" s="8">
        <v>1</v>
      </c>
      <c r="H11" s="8"/>
      <c r="I11" s="63">
        <v>1783</v>
      </c>
      <c r="J11" s="8">
        <v>500</v>
      </c>
      <c r="K11" s="8">
        <v>1.6</v>
      </c>
    </row>
    <row r="12" spans="1:11" ht="12.75">
      <c r="A12" s="8">
        <v>10</v>
      </c>
      <c r="B12" s="8">
        <v>51</v>
      </c>
      <c r="C12" s="8">
        <v>5</v>
      </c>
      <c r="D12" s="8">
        <v>3</v>
      </c>
      <c r="E12" s="8">
        <v>4</v>
      </c>
      <c r="F12" s="8">
        <v>44</v>
      </c>
      <c r="G12" s="8">
        <v>7</v>
      </c>
      <c r="H12" s="8"/>
      <c r="I12" s="63">
        <v>1234.5</v>
      </c>
      <c r="J12" s="8">
        <v>197</v>
      </c>
      <c r="K12" s="8">
        <v>2.7</v>
      </c>
    </row>
    <row r="13" spans="1:9" ht="12.75">
      <c r="A13" s="8"/>
      <c r="I13" s="16"/>
    </row>
    <row r="14" spans="2:3" ht="12.75">
      <c r="B14" s="7" t="s">
        <v>456</v>
      </c>
      <c r="C14" s="7" t="s">
        <v>457</v>
      </c>
    </row>
    <row r="15" spans="2:3" ht="12.75">
      <c r="B15" s="8">
        <f ca="1">RAND()*13</f>
        <v>2.2084778640929255</v>
      </c>
      <c r="C15" s="8">
        <f ca="1">RAND()*7</f>
        <v>1.3071693199662313</v>
      </c>
    </row>
    <row r="16" spans="2:3" ht="12.75">
      <c r="B16" s="61">
        <f>B15+0.5</f>
        <v>2.7084778640929255</v>
      </c>
      <c r="C16" s="61">
        <f>C15+0.5</f>
        <v>1.8071693199662313</v>
      </c>
    </row>
    <row r="17" spans="2:3" ht="12.75">
      <c r="B17" s="61">
        <f>IF(B16&lt;10,B16+43,B16-9)</f>
        <v>45.70847786409293</v>
      </c>
      <c r="C17" s="61">
        <f>C16</f>
        <v>1.8071693199662313</v>
      </c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s="1" customFormat="1" ht="12.75"/>
    <row r="37" spans="1:26" s="4" customFormat="1" ht="12.75">
      <c r="A37" s="5"/>
      <c r="B37" s="3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4" customFormat="1" ht="12.75">
      <c r="A38" s="5"/>
      <c r="B38" s="3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" ht="12.75">
      <c r="A39" s="6"/>
      <c r="B39" s="1"/>
    </row>
    <row r="40" spans="1:2" ht="12.75">
      <c r="A40" s="6"/>
      <c r="B40" s="1"/>
    </row>
    <row r="41" spans="1:2" ht="12.75">
      <c r="A41" s="6"/>
      <c r="B41" s="1"/>
    </row>
    <row r="42" spans="1:2" ht="12.75">
      <c r="A42" s="6"/>
      <c r="B42" s="1"/>
    </row>
    <row r="43" spans="1:26" s="4" customFormat="1" ht="12.75">
      <c r="A43" s="5"/>
      <c r="B43" s="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" ht="12.75">
      <c r="A44" s="6"/>
      <c r="B44" s="1"/>
    </row>
    <row r="45" spans="1:2" ht="12.75">
      <c r="A45" s="6"/>
      <c r="B45" s="1"/>
    </row>
    <row r="46" spans="1:2" ht="12.75">
      <c r="A46" s="6"/>
      <c r="B46" s="1"/>
    </row>
    <row r="47" spans="1:2" ht="12.75">
      <c r="A47" s="6"/>
      <c r="B47" s="1"/>
    </row>
    <row r="48" spans="1:2" ht="12.75">
      <c r="A48" s="6"/>
      <c r="B48" s="1"/>
    </row>
    <row r="49" spans="1:26" s="4" customFormat="1" ht="12.75">
      <c r="A49" s="5"/>
      <c r="B49" s="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" ht="12.75">
      <c r="A50" s="6"/>
      <c r="B50" s="1"/>
    </row>
    <row r="51" spans="1:26" s="4" customFormat="1" ht="12.75">
      <c r="A51" s="5"/>
      <c r="B51" s="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4" customFormat="1" ht="12.75">
      <c r="A52" s="5"/>
      <c r="B52" s="3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" ht="12.75">
      <c r="A53" s="5"/>
      <c r="B53" s="1"/>
    </row>
    <row r="54" spans="1:26" s="4" customFormat="1" ht="12.75">
      <c r="A54" s="5"/>
      <c r="B54" s="3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" ht="12.75">
      <c r="A55" s="6"/>
      <c r="B55" s="1"/>
    </row>
    <row r="56" spans="1:2" ht="12.75">
      <c r="A56" s="6"/>
      <c r="B56" s="1"/>
    </row>
    <row r="57" spans="2:26" s="4" customFormat="1" ht="12.75">
      <c r="B57" s="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2:26" s="4" customFormat="1" ht="12.75">
      <c r="B58" s="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2:26" s="4" customFormat="1" ht="12.75"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" ht="12.75">
      <c r="A60" s="4"/>
      <c r="B60" s="1"/>
    </row>
    <row r="61" s="1" customFormat="1" ht="12.75"/>
    <row r="65" ht="12.75">
      <c r="B65" s="2"/>
    </row>
    <row r="69" ht="12.75">
      <c r="A69" s="1"/>
    </row>
    <row r="70" ht="12.75">
      <c r="A70" s="1"/>
    </row>
    <row r="72" ht="12.75">
      <c r="A72" s="1"/>
    </row>
    <row r="73" ht="12.75">
      <c r="A73" s="1"/>
    </row>
    <row r="87" ht="12.75">
      <c r="A87" s="1"/>
    </row>
    <row r="88" spans="2:3" ht="12.75">
      <c r="B88" s="8"/>
      <c r="C88" s="8"/>
    </row>
    <row r="89" spans="1:9" ht="12.75">
      <c r="A89" s="8"/>
      <c r="B89" s="8"/>
      <c r="C89" s="8"/>
      <c r="D89" s="8"/>
      <c r="E89" s="8"/>
      <c r="I89" s="8"/>
    </row>
    <row r="90" spans="1:9" ht="12.75">
      <c r="A90" s="8"/>
      <c r="B90" s="8"/>
      <c r="C90" s="8"/>
      <c r="D90" s="8"/>
      <c r="E90" s="8"/>
      <c r="I90" s="8"/>
    </row>
    <row r="91" spans="1:9" ht="12.75">
      <c r="A91" s="8"/>
      <c r="B91" s="8"/>
      <c r="C91" s="8"/>
      <c r="D91" s="8"/>
      <c r="E91" s="8"/>
      <c r="I91" s="8"/>
    </row>
    <row r="92" spans="1:9" ht="12.75">
      <c r="A92" s="8"/>
      <c r="B92" s="8"/>
      <c r="C92" s="8"/>
      <c r="D92" s="8"/>
      <c r="E92" s="8"/>
      <c r="I92" s="8"/>
    </row>
    <row r="93" spans="1:9" ht="12.75">
      <c r="A93" s="8"/>
      <c r="B93" s="8"/>
      <c r="C93" s="8"/>
      <c r="D93" s="8"/>
      <c r="E93" s="8"/>
      <c r="I93" s="8"/>
    </row>
    <row r="94" spans="1:9" ht="12.75">
      <c r="A94" s="8"/>
      <c r="B94" s="8"/>
      <c r="C94" s="8"/>
      <c r="D94" s="8"/>
      <c r="E94" s="8"/>
      <c r="I94" s="8"/>
    </row>
    <row r="95" spans="1:9" ht="12.75">
      <c r="A95" s="8"/>
      <c r="B95" s="8"/>
      <c r="C95" s="8"/>
      <c r="D95" s="10"/>
      <c r="E95" s="8"/>
      <c r="I95" s="8"/>
    </row>
    <row r="96" spans="1:9" ht="12.75">
      <c r="A96" s="8"/>
      <c r="B96" s="8"/>
      <c r="C96" s="8"/>
      <c r="D96" s="8"/>
      <c r="E96" s="8"/>
      <c r="I96" s="8"/>
    </row>
    <row r="97" spans="1:9" ht="12.75">
      <c r="A97" s="8"/>
      <c r="B97" s="8"/>
      <c r="C97" s="8"/>
      <c r="D97" s="8"/>
      <c r="E97" s="8"/>
      <c r="I97" s="8"/>
    </row>
    <row r="98" spans="1:9" ht="12.75">
      <c r="A98" s="8"/>
      <c r="B98" s="8"/>
      <c r="C98" s="8"/>
      <c r="D98" s="8"/>
      <c r="E98" s="8"/>
      <c r="I98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37">
      <selection activeCell="C54" sqref="C54"/>
    </sheetView>
  </sheetViews>
  <sheetFormatPr defaultColWidth="9.140625" defaultRowHeight="12.75"/>
  <cols>
    <col min="1" max="1" width="13.28125" style="0" bestFit="1" customWidth="1"/>
    <col min="2" max="2" width="18.8515625" style="0" bestFit="1" customWidth="1"/>
    <col min="6" max="6" width="16.421875" style="0" bestFit="1" customWidth="1"/>
    <col min="7" max="7" width="15.28125" style="0" bestFit="1" customWidth="1"/>
  </cols>
  <sheetData>
    <row r="1" spans="1:26" s="1" customFormat="1" ht="12.75">
      <c r="A1" s="1" t="s">
        <v>90</v>
      </c>
      <c r="B1" t="s">
        <v>91</v>
      </c>
      <c r="C1" s="7" t="s">
        <v>92</v>
      </c>
      <c r="D1" s="7" t="s">
        <v>93</v>
      </c>
      <c r="E1" s="7" t="s">
        <v>94</v>
      </c>
      <c r="F1" s="7" t="s">
        <v>95</v>
      </c>
      <c r="G1" s="7" t="s">
        <v>96</v>
      </c>
      <c r="H1" s="7" t="s">
        <v>97</v>
      </c>
      <c r="I1" s="7" t="s">
        <v>98</v>
      </c>
      <c r="J1" s="7" t="s">
        <v>99</v>
      </c>
      <c r="K1" s="7" t="s">
        <v>100</v>
      </c>
      <c r="L1" s="7" t="s">
        <v>101</v>
      </c>
      <c r="M1" s="7" t="s">
        <v>102</v>
      </c>
      <c r="N1" s="7" t="s">
        <v>103</v>
      </c>
      <c r="O1" s="7" t="s">
        <v>104</v>
      </c>
      <c r="P1" s="7" t="s">
        <v>105</v>
      </c>
      <c r="Q1" s="7" t="s">
        <v>106</v>
      </c>
      <c r="R1" s="7" t="s">
        <v>107</v>
      </c>
      <c r="S1" s="7" t="s">
        <v>108</v>
      </c>
      <c r="T1" s="7" t="s">
        <v>109</v>
      </c>
      <c r="U1" s="7" t="s">
        <v>110</v>
      </c>
      <c r="V1" s="7" t="s">
        <v>111</v>
      </c>
      <c r="W1" s="7" t="s">
        <v>112</v>
      </c>
      <c r="X1" s="7" t="s">
        <v>113</v>
      </c>
      <c r="Y1" s="7" t="s">
        <v>114</v>
      </c>
      <c r="Z1" s="7" t="s">
        <v>115</v>
      </c>
    </row>
    <row r="2" spans="2:26" ht="12.75">
      <c r="B2" t="s">
        <v>116</v>
      </c>
      <c r="C2" s="8">
        <v>74</v>
      </c>
      <c r="D2" s="8">
        <v>70</v>
      </c>
      <c r="E2" s="8">
        <v>66</v>
      </c>
      <c r="F2" s="8">
        <v>65</v>
      </c>
      <c r="G2" s="8">
        <v>64</v>
      </c>
      <c r="H2" s="8">
        <v>62</v>
      </c>
      <c r="I2" s="8">
        <v>62</v>
      </c>
      <c r="J2" s="8">
        <v>66</v>
      </c>
      <c r="K2" s="8">
        <v>81</v>
      </c>
      <c r="L2" s="8">
        <v>86</v>
      </c>
      <c r="M2" s="8">
        <v>91</v>
      </c>
      <c r="N2" s="8">
        <v>93</v>
      </c>
      <c r="O2" s="8">
        <v>93</v>
      </c>
      <c r="P2" s="8">
        <v>92</v>
      </c>
      <c r="Q2" s="8">
        <v>91</v>
      </c>
      <c r="R2" s="8">
        <v>91</v>
      </c>
      <c r="S2" s="8">
        <v>92</v>
      </c>
      <c r="T2" s="8">
        <v>94</v>
      </c>
      <c r="U2" s="8">
        <v>95</v>
      </c>
      <c r="V2" s="8">
        <v>95</v>
      </c>
      <c r="W2" s="8">
        <v>100</v>
      </c>
      <c r="X2" s="8">
        <v>93</v>
      </c>
      <c r="Y2" s="8">
        <v>88</v>
      </c>
      <c r="Z2" s="8">
        <v>80</v>
      </c>
    </row>
    <row r="3" spans="2:26" ht="12.75">
      <c r="B3" t="s">
        <v>117</v>
      </c>
      <c r="C3" s="8">
        <v>64</v>
      </c>
      <c r="D3" s="8">
        <v>60</v>
      </c>
      <c r="E3" s="8">
        <v>58</v>
      </c>
      <c r="F3" s="8">
        <v>56</v>
      </c>
      <c r="G3" s="8">
        <v>56</v>
      </c>
      <c r="H3" s="8">
        <v>58</v>
      </c>
      <c r="I3" s="8">
        <v>64</v>
      </c>
      <c r="J3" s="8">
        <v>76</v>
      </c>
      <c r="K3" s="8">
        <v>87</v>
      </c>
      <c r="L3" s="8">
        <v>95</v>
      </c>
      <c r="M3" s="8">
        <v>99</v>
      </c>
      <c r="N3" s="8">
        <v>100</v>
      </c>
      <c r="O3" s="8">
        <v>99</v>
      </c>
      <c r="P3" s="8">
        <v>100</v>
      </c>
      <c r="Q3" s="8">
        <v>100</v>
      </c>
      <c r="R3" s="8">
        <v>97</v>
      </c>
      <c r="S3" s="8">
        <v>96</v>
      </c>
      <c r="T3" s="8">
        <v>96</v>
      </c>
      <c r="U3" s="8">
        <v>93</v>
      </c>
      <c r="V3" s="8">
        <v>92</v>
      </c>
      <c r="W3" s="8">
        <v>92</v>
      </c>
      <c r="X3" s="8">
        <v>93</v>
      </c>
      <c r="Y3" s="8">
        <v>87</v>
      </c>
      <c r="Z3" s="8">
        <v>72</v>
      </c>
    </row>
    <row r="4" spans="2:26" ht="12.75">
      <c r="B4" t="s">
        <v>118</v>
      </c>
      <c r="C4" s="8">
        <v>74</v>
      </c>
      <c r="D4" s="8">
        <v>70</v>
      </c>
      <c r="E4" s="8">
        <v>66</v>
      </c>
      <c r="F4" s="8">
        <v>65</v>
      </c>
      <c r="G4" s="8">
        <v>64</v>
      </c>
      <c r="H4" s="8">
        <v>62</v>
      </c>
      <c r="I4" s="8">
        <v>62</v>
      </c>
      <c r="J4" s="8">
        <v>66</v>
      </c>
      <c r="K4" s="8">
        <v>81</v>
      </c>
      <c r="L4" s="8">
        <v>86</v>
      </c>
      <c r="M4" s="8">
        <v>91</v>
      </c>
      <c r="N4" s="8">
        <v>93</v>
      </c>
      <c r="O4" s="8">
        <v>93</v>
      </c>
      <c r="P4" s="8">
        <v>92</v>
      </c>
      <c r="Q4" s="8">
        <v>91</v>
      </c>
      <c r="R4" s="8">
        <v>91</v>
      </c>
      <c r="S4" s="8">
        <v>92</v>
      </c>
      <c r="T4" s="8">
        <v>94</v>
      </c>
      <c r="U4" s="8">
        <v>95</v>
      </c>
      <c r="V4" s="8">
        <v>95</v>
      </c>
      <c r="W4" s="8">
        <v>100</v>
      </c>
      <c r="X4" s="8">
        <v>93</v>
      </c>
      <c r="Y4" s="8">
        <v>88</v>
      </c>
      <c r="Z4" s="8">
        <v>80</v>
      </c>
    </row>
    <row r="5" spans="2:18" s="1" customFormat="1" ht="12.75">
      <c r="B5" s="1" t="s">
        <v>119</v>
      </c>
      <c r="C5" s="7" t="s">
        <v>120</v>
      </c>
      <c r="D5" s="7" t="s">
        <v>121</v>
      </c>
      <c r="E5" s="7" t="s">
        <v>122</v>
      </c>
      <c r="F5" s="7" t="s">
        <v>123</v>
      </c>
      <c r="G5" s="7" t="s">
        <v>124</v>
      </c>
      <c r="H5" s="7" t="s">
        <v>125</v>
      </c>
      <c r="I5" s="7" t="s">
        <v>126</v>
      </c>
      <c r="J5" s="7"/>
      <c r="K5" s="7"/>
      <c r="L5" s="7"/>
      <c r="M5" s="7"/>
      <c r="N5" s="7"/>
      <c r="O5" s="7"/>
      <c r="P5" s="7"/>
      <c r="Q5" s="7"/>
      <c r="R5" s="7"/>
    </row>
    <row r="6" spans="2:18" ht="12.75">
      <c r="B6" t="s">
        <v>127</v>
      </c>
      <c r="C6" s="8">
        <v>93</v>
      </c>
      <c r="D6" s="9">
        <v>100</v>
      </c>
      <c r="E6" s="8">
        <v>98</v>
      </c>
      <c r="F6" s="8">
        <v>96</v>
      </c>
      <c r="G6" s="8">
        <v>94</v>
      </c>
      <c r="H6" s="8">
        <v>77</v>
      </c>
      <c r="I6" s="8">
        <v>75</v>
      </c>
      <c r="J6" s="8"/>
      <c r="K6" s="8"/>
      <c r="L6" s="8"/>
      <c r="M6" s="8"/>
      <c r="N6" s="8"/>
      <c r="O6" s="8"/>
      <c r="P6" s="8"/>
      <c r="Q6" s="8"/>
      <c r="R6" s="8"/>
    </row>
    <row r="7" spans="3:18" ht="12.7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s="1" customFormat="1" ht="12.75">
      <c r="B8" s="1" t="s">
        <v>128</v>
      </c>
      <c r="C8" s="7">
        <v>44</v>
      </c>
      <c r="D8" s="7">
        <v>45</v>
      </c>
      <c r="E8" s="7">
        <v>46</v>
      </c>
      <c r="F8" s="7">
        <v>47</v>
      </c>
      <c r="G8" s="7">
        <v>48</v>
      </c>
      <c r="H8" s="7">
        <v>49</v>
      </c>
      <c r="I8" s="7">
        <v>50</v>
      </c>
      <c r="J8" s="7">
        <v>51</v>
      </c>
      <c r="K8" s="7">
        <v>52</v>
      </c>
      <c r="L8" s="7">
        <v>1</v>
      </c>
      <c r="M8" s="7">
        <v>2</v>
      </c>
      <c r="N8" s="7">
        <v>3</v>
      </c>
      <c r="O8" s="7">
        <v>4</v>
      </c>
      <c r="P8" s="7"/>
      <c r="Q8" s="7"/>
      <c r="R8" s="7"/>
    </row>
    <row r="9" spans="2:18" ht="12.75">
      <c r="B9" t="s">
        <v>129</v>
      </c>
      <c r="C9" s="8">
        <v>88.1</v>
      </c>
      <c r="D9" s="8">
        <v>88.5</v>
      </c>
      <c r="E9" s="8">
        <v>90.9</v>
      </c>
      <c r="F9" s="8">
        <v>94</v>
      </c>
      <c r="G9" s="8">
        <v>89</v>
      </c>
      <c r="H9" s="8">
        <v>94.2</v>
      </c>
      <c r="I9" s="8">
        <v>97</v>
      </c>
      <c r="J9" s="9">
        <v>100</v>
      </c>
      <c r="K9" s="8">
        <v>95.2</v>
      </c>
      <c r="L9" s="8">
        <v>86.2</v>
      </c>
      <c r="M9" s="8">
        <v>90</v>
      </c>
      <c r="N9" s="8">
        <v>87.8</v>
      </c>
      <c r="O9" s="8">
        <v>83.4</v>
      </c>
      <c r="P9" s="8"/>
      <c r="Q9" s="8"/>
      <c r="R9" s="8"/>
    </row>
    <row r="10" spans="6:8" ht="12.75">
      <c r="F10" t="s">
        <v>130</v>
      </c>
      <c r="G10" t="s">
        <v>116</v>
      </c>
      <c r="H10" t="s">
        <v>131</v>
      </c>
    </row>
    <row r="11" spans="1:8" ht="12.75">
      <c r="A11" s="8">
        <v>2850</v>
      </c>
      <c r="B11" s="1" t="s">
        <v>132</v>
      </c>
      <c r="C11" s="9">
        <f>H11</f>
        <v>1942.9875</v>
      </c>
      <c r="F11" s="8">
        <v>90.9</v>
      </c>
      <c r="G11" s="8">
        <v>75</v>
      </c>
      <c r="H11">
        <f>F11*G11*2850/10000</f>
        <v>1942.9875</v>
      </c>
    </row>
    <row r="12" spans="2:7" ht="12.75">
      <c r="B12" t="s">
        <v>133</v>
      </c>
      <c r="F12" s="8"/>
      <c r="G12" s="8"/>
    </row>
    <row r="13" ht="12.75">
      <c r="B13" t="s">
        <v>134</v>
      </c>
    </row>
    <row r="15" spans="1:26" s="1" customFormat="1" ht="12.75">
      <c r="A15" s="7" t="s">
        <v>135</v>
      </c>
      <c r="B15" s="7" t="s">
        <v>136</v>
      </c>
      <c r="C15" s="7" t="s">
        <v>137</v>
      </c>
      <c r="D15" s="7" t="s">
        <v>138</v>
      </c>
      <c r="E15" s="7" t="s">
        <v>94</v>
      </c>
      <c r="F15" s="7" t="s">
        <v>95</v>
      </c>
      <c r="G15" s="7" t="s">
        <v>96</v>
      </c>
      <c r="H15" s="7" t="s">
        <v>97</v>
      </c>
      <c r="I15" s="7" t="s">
        <v>98</v>
      </c>
      <c r="J15" s="7" t="s">
        <v>99</v>
      </c>
      <c r="K15" s="7" t="s">
        <v>100</v>
      </c>
      <c r="L15" s="7" t="s">
        <v>101</v>
      </c>
      <c r="M15" s="7" t="s">
        <v>102</v>
      </c>
      <c r="N15" s="7" t="s">
        <v>103</v>
      </c>
      <c r="O15" s="7" t="s">
        <v>104</v>
      </c>
      <c r="P15" s="7" t="s">
        <v>105</v>
      </c>
      <c r="Q15" s="7" t="s">
        <v>106</v>
      </c>
      <c r="R15" s="7" t="s">
        <v>107</v>
      </c>
      <c r="S15" s="7" t="s">
        <v>108</v>
      </c>
      <c r="T15" s="7" t="s">
        <v>109</v>
      </c>
      <c r="U15" s="7" t="s">
        <v>110</v>
      </c>
      <c r="V15" s="7" t="s">
        <v>111</v>
      </c>
      <c r="W15" s="7" t="s">
        <v>112</v>
      </c>
      <c r="X15" s="7" t="s">
        <v>113</v>
      </c>
      <c r="Y15" s="7" t="s">
        <v>114</v>
      </c>
      <c r="Z15" s="7" t="s">
        <v>115</v>
      </c>
    </row>
    <row r="16" spans="1:26" ht="12.75">
      <c r="A16" s="8">
        <v>3.8</v>
      </c>
      <c r="B16" t="s">
        <v>139</v>
      </c>
      <c r="C16">
        <f aca="true" t="shared" si="0" ref="C16:R31">$C$11*C$2*$A16/10000</f>
        <v>54.636808499999994</v>
      </c>
      <c r="D16">
        <f t="shared" si="0"/>
        <v>51.6834675</v>
      </c>
      <c r="E16">
        <f t="shared" si="0"/>
        <v>48.730126500000004</v>
      </c>
      <c r="F16">
        <f t="shared" si="0"/>
        <v>47.99179125</v>
      </c>
      <c r="G16">
        <f t="shared" si="0"/>
        <v>47.25345599999999</v>
      </c>
      <c r="H16">
        <f t="shared" si="0"/>
        <v>45.776785499999995</v>
      </c>
      <c r="I16">
        <f t="shared" si="0"/>
        <v>45.776785499999995</v>
      </c>
      <c r="J16">
        <f t="shared" si="0"/>
        <v>48.730126500000004</v>
      </c>
      <c r="K16">
        <f t="shared" si="0"/>
        <v>59.805155249999984</v>
      </c>
      <c r="L16">
        <f>$C$11*L$2*$A16/10000</f>
        <v>63.49683149999999</v>
      </c>
      <c r="M16">
        <f t="shared" si="0"/>
        <v>67.18850774999999</v>
      </c>
      <c r="N16">
        <f t="shared" si="0"/>
        <v>68.66517825</v>
      </c>
      <c r="O16">
        <f t="shared" si="0"/>
        <v>68.66517825</v>
      </c>
      <c r="P16">
        <f t="shared" si="0"/>
        <v>67.92684299999999</v>
      </c>
      <c r="Q16">
        <f t="shared" si="0"/>
        <v>67.18850774999999</v>
      </c>
      <c r="R16">
        <f t="shared" si="0"/>
        <v>67.18850774999999</v>
      </c>
      <c r="S16">
        <f aca="true" t="shared" si="1" ref="S16:Z31">$C$11*S$2*$A16/10000</f>
        <v>67.92684299999999</v>
      </c>
      <c r="T16">
        <f t="shared" si="1"/>
        <v>69.40351349999999</v>
      </c>
      <c r="U16">
        <f t="shared" si="1"/>
        <v>70.14184875</v>
      </c>
      <c r="V16">
        <f t="shared" si="1"/>
        <v>70.14184875</v>
      </c>
      <c r="W16">
        <f t="shared" si="1"/>
        <v>73.833525</v>
      </c>
      <c r="X16">
        <f t="shared" si="1"/>
        <v>68.66517825</v>
      </c>
      <c r="Y16">
        <f t="shared" si="1"/>
        <v>64.973502</v>
      </c>
      <c r="Z16">
        <f t="shared" si="1"/>
        <v>59.06681999999999</v>
      </c>
    </row>
    <row r="17" spans="1:26" ht="12.75">
      <c r="A17" s="8">
        <v>3.4</v>
      </c>
      <c r="B17" t="s">
        <v>140</v>
      </c>
      <c r="C17">
        <f t="shared" si="0"/>
        <v>48.88556549999999</v>
      </c>
      <c r="D17">
        <f t="shared" si="0"/>
        <v>46.2431025</v>
      </c>
      <c r="E17">
        <f t="shared" si="0"/>
        <v>43.6006395</v>
      </c>
      <c r="F17">
        <f t="shared" si="0"/>
        <v>42.94002375</v>
      </c>
      <c r="G17">
        <f t="shared" si="0"/>
        <v>42.279408</v>
      </c>
      <c r="H17">
        <f t="shared" si="0"/>
        <v>40.95817649999999</v>
      </c>
      <c r="I17">
        <f t="shared" si="0"/>
        <v>40.95817649999999</v>
      </c>
      <c r="J17">
        <f t="shared" si="0"/>
        <v>43.6006395</v>
      </c>
      <c r="K17">
        <f t="shared" si="0"/>
        <v>53.50987574999999</v>
      </c>
      <c r="L17">
        <f t="shared" si="0"/>
        <v>56.81295449999999</v>
      </c>
      <c r="M17">
        <f t="shared" si="0"/>
        <v>60.11603324999999</v>
      </c>
      <c r="N17">
        <f t="shared" si="0"/>
        <v>61.43726475</v>
      </c>
      <c r="O17">
        <f t="shared" si="0"/>
        <v>61.43726475</v>
      </c>
      <c r="P17">
        <f t="shared" si="0"/>
        <v>60.776649</v>
      </c>
      <c r="Q17">
        <f t="shared" si="0"/>
        <v>60.11603324999999</v>
      </c>
      <c r="R17">
        <f t="shared" si="0"/>
        <v>60.11603324999999</v>
      </c>
      <c r="S17">
        <f t="shared" si="1"/>
        <v>60.776649</v>
      </c>
      <c r="T17">
        <f t="shared" si="1"/>
        <v>62.097880499999995</v>
      </c>
      <c r="U17">
        <f t="shared" si="1"/>
        <v>62.75849625</v>
      </c>
      <c r="V17">
        <f t="shared" si="1"/>
        <v>62.75849625</v>
      </c>
      <c r="W17">
        <f t="shared" si="1"/>
        <v>66.061575</v>
      </c>
      <c r="X17">
        <f t="shared" si="1"/>
        <v>61.43726475</v>
      </c>
      <c r="Y17">
        <f t="shared" si="1"/>
        <v>58.134186</v>
      </c>
      <c r="Z17">
        <f t="shared" si="1"/>
        <v>52.84926</v>
      </c>
    </row>
    <row r="18" spans="1:26" ht="12.75">
      <c r="A18" s="8">
        <v>6.3</v>
      </c>
      <c r="B18" t="s">
        <v>141</v>
      </c>
      <c r="C18">
        <f t="shared" si="0"/>
        <v>90.58207724999998</v>
      </c>
      <c r="D18">
        <f t="shared" si="0"/>
        <v>85.68574874999999</v>
      </c>
      <c r="E18">
        <f t="shared" si="0"/>
        <v>80.78942025</v>
      </c>
      <c r="F18">
        <f t="shared" si="0"/>
        <v>79.565338125</v>
      </c>
      <c r="G18">
        <f t="shared" si="0"/>
        <v>78.34125599999999</v>
      </c>
      <c r="H18">
        <f t="shared" si="0"/>
        <v>75.89309175</v>
      </c>
      <c r="I18">
        <f t="shared" si="0"/>
        <v>75.89309175</v>
      </c>
      <c r="J18">
        <f t="shared" si="0"/>
        <v>80.78942025</v>
      </c>
      <c r="K18">
        <f t="shared" si="0"/>
        <v>99.150652125</v>
      </c>
      <c r="L18">
        <f t="shared" si="0"/>
        <v>105.27106275</v>
      </c>
      <c r="M18">
        <f t="shared" si="0"/>
        <v>111.39147337499999</v>
      </c>
      <c r="N18">
        <f t="shared" si="0"/>
        <v>113.839637625</v>
      </c>
      <c r="O18">
        <f t="shared" si="0"/>
        <v>113.839637625</v>
      </c>
      <c r="P18">
        <f t="shared" si="0"/>
        <v>112.6155555</v>
      </c>
      <c r="Q18">
        <f t="shared" si="0"/>
        <v>111.39147337499999</v>
      </c>
      <c r="R18">
        <f t="shared" si="0"/>
        <v>111.39147337499999</v>
      </c>
      <c r="S18">
        <f t="shared" si="1"/>
        <v>112.6155555</v>
      </c>
      <c r="T18">
        <f t="shared" si="1"/>
        <v>115.06371974999998</v>
      </c>
      <c r="U18">
        <f t="shared" si="1"/>
        <v>116.287801875</v>
      </c>
      <c r="V18">
        <f t="shared" si="1"/>
        <v>116.287801875</v>
      </c>
      <c r="W18">
        <f t="shared" si="1"/>
        <v>122.4082125</v>
      </c>
      <c r="X18">
        <f t="shared" si="1"/>
        <v>113.839637625</v>
      </c>
      <c r="Y18">
        <f t="shared" si="1"/>
        <v>107.719227</v>
      </c>
      <c r="Z18">
        <f t="shared" si="1"/>
        <v>97.92657</v>
      </c>
    </row>
    <row r="19" spans="1:26" ht="12.75">
      <c r="A19" s="8">
        <v>2.6</v>
      </c>
      <c r="B19" t="s">
        <v>142</v>
      </c>
      <c r="C19">
        <f t="shared" si="0"/>
        <v>37.3830795</v>
      </c>
      <c r="D19">
        <f t="shared" si="0"/>
        <v>35.362372500000006</v>
      </c>
      <c r="E19">
        <f t="shared" si="0"/>
        <v>33.341665500000005</v>
      </c>
      <c r="F19">
        <f t="shared" si="0"/>
        <v>32.83648875</v>
      </c>
      <c r="G19">
        <f t="shared" si="0"/>
        <v>32.331312</v>
      </c>
      <c r="H19">
        <f t="shared" si="0"/>
        <v>31.320958499999996</v>
      </c>
      <c r="I19">
        <f t="shared" si="0"/>
        <v>31.320958499999996</v>
      </c>
      <c r="J19">
        <f t="shared" si="0"/>
        <v>33.341665500000005</v>
      </c>
      <c r="K19">
        <f t="shared" si="0"/>
        <v>40.91931675</v>
      </c>
      <c r="L19">
        <f t="shared" si="0"/>
        <v>43.4452005</v>
      </c>
      <c r="M19">
        <f t="shared" si="0"/>
        <v>45.97108425</v>
      </c>
      <c r="N19">
        <f t="shared" si="0"/>
        <v>46.98143775</v>
      </c>
      <c r="O19">
        <f t="shared" si="0"/>
        <v>46.98143775</v>
      </c>
      <c r="P19">
        <f t="shared" si="0"/>
        <v>46.476261</v>
      </c>
      <c r="Q19">
        <f t="shared" si="0"/>
        <v>45.97108425</v>
      </c>
      <c r="R19">
        <f t="shared" si="0"/>
        <v>45.97108425</v>
      </c>
      <c r="S19">
        <f t="shared" si="1"/>
        <v>46.476261</v>
      </c>
      <c r="T19">
        <f t="shared" si="1"/>
        <v>47.486614499999995</v>
      </c>
      <c r="U19">
        <f t="shared" si="1"/>
        <v>47.991791250000006</v>
      </c>
      <c r="V19">
        <f t="shared" si="1"/>
        <v>47.991791250000006</v>
      </c>
      <c r="W19">
        <f t="shared" si="1"/>
        <v>50.517675</v>
      </c>
      <c r="X19">
        <f t="shared" si="1"/>
        <v>46.98143775</v>
      </c>
      <c r="Y19">
        <f t="shared" si="1"/>
        <v>44.455554</v>
      </c>
      <c r="Z19">
        <f t="shared" si="1"/>
        <v>40.41414</v>
      </c>
    </row>
    <row r="20" spans="1:26" ht="12.75">
      <c r="A20" s="8">
        <v>2.5</v>
      </c>
      <c r="B20" t="s">
        <v>143</v>
      </c>
      <c r="C20">
        <f t="shared" si="0"/>
        <v>35.94526875</v>
      </c>
      <c r="D20">
        <f t="shared" si="0"/>
        <v>34.00228125</v>
      </c>
      <c r="E20">
        <f t="shared" si="0"/>
        <v>32.05929375</v>
      </c>
      <c r="F20">
        <f t="shared" si="0"/>
        <v>31.573546875</v>
      </c>
      <c r="G20">
        <f t="shared" si="0"/>
        <v>31.0878</v>
      </c>
      <c r="H20">
        <f t="shared" si="0"/>
        <v>30.11630625</v>
      </c>
      <c r="I20">
        <f t="shared" si="0"/>
        <v>30.11630625</v>
      </c>
      <c r="J20">
        <f t="shared" si="0"/>
        <v>32.05929375</v>
      </c>
      <c r="K20">
        <f t="shared" si="0"/>
        <v>39.345496875</v>
      </c>
      <c r="L20">
        <f t="shared" si="0"/>
        <v>41.77423125</v>
      </c>
      <c r="M20">
        <f t="shared" si="0"/>
        <v>44.202965625</v>
      </c>
      <c r="N20">
        <f t="shared" si="0"/>
        <v>45.174459375</v>
      </c>
      <c r="O20">
        <f t="shared" si="0"/>
        <v>45.174459375</v>
      </c>
      <c r="P20">
        <f t="shared" si="0"/>
        <v>44.6887125</v>
      </c>
      <c r="Q20">
        <f t="shared" si="0"/>
        <v>44.202965625</v>
      </c>
      <c r="R20">
        <f t="shared" si="0"/>
        <v>44.202965625</v>
      </c>
      <c r="S20">
        <f t="shared" si="1"/>
        <v>44.6887125</v>
      </c>
      <c r="T20">
        <f t="shared" si="1"/>
        <v>45.660206249999995</v>
      </c>
      <c r="U20">
        <f t="shared" si="1"/>
        <v>46.145953125</v>
      </c>
      <c r="V20">
        <f t="shared" si="1"/>
        <v>46.145953125</v>
      </c>
      <c r="W20">
        <f t="shared" si="1"/>
        <v>48.5746875</v>
      </c>
      <c r="X20">
        <f t="shared" si="1"/>
        <v>45.174459375</v>
      </c>
      <c r="Y20">
        <f t="shared" si="1"/>
        <v>42.745725</v>
      </c>
      <c r="Z20">
        <f t="shared" si="1"/>
        <v>38.85975</v>
      </c>
    </row>
    <row r="21" spans="1:26" ht="12.75">
      <c r="A21" s="8">
        <v>4.8</v>
      </c>
      <c r="B21" t="s">
        <v>144</v>
      </c>
      <c r="C21">
        <f t="shared" si="0"/>
        <v>69.01491599999999</v>
      </c>
      <c r="D21">
        <f t="shared" si="0"/>
        <v>65.28438</v>
      </c>
      <c r="E21">
        <f t="shared" si="0"/>
        <v>61.55384399999999</v>
      </c>
      <c r="F21">
        <f t="shared" si="0"/>
        <v>60.62121</v>
      </c>
      <c r="G21">
        <f t="shared" si="0"/>
        <v>59.688576</v>
      </c>
      <c r="H21">
        <f t="shared" si="0"/>
        <v>57.823308</v>
      </c>
      <c r="I21">
        <f t="shared" si="0"/>
        <v>57.823308</v>
      </c>
      <c r="J21">
        <f t="shared" si="0"/>
        <v>61.55384399999999</v>
      </c>
      <c r="K21">
        <f t="shared" si="0"/>
        <v>75.543354</v>
      </c>
      <c r="L21">
        <f t="shared" si="0"/>
        <v>80.20652399999999</v>
      </c>
      <c r="M21">
        <f t="shared" si="0"/>
        <v>84.869694</v>
      </c>
      <c r="N21">
        <f t="shared" si="0"/>
        <v>86.734962</v>
      </c>
      <c r="O21">
        <f t="shared" si="0"/>
        <v>86.734962</v>
      </c>
      <c r="P21">
        <f t="shared" si="0"/>
        <v>85.802328</v>
      </c>
      <c r="Q21">
        <f t="shared" si="0"/>
        <v>84.869694</v>
      </c>
      <c r="R21">
        <f t="shared" si="0"/>
        <v>84.869694</v>
      </c>
      <c r="S21">
        <f t="shared" si="1"/>
        <v>85.802328</v>
      </c>
      <c r="T21">
        <f t="shared" si="1"/>
        <v>87.66759599999999</v>
      </c>
      <c r="U21">
        <f t="shared" si="1"/>
        <v>88.60023</v>
      </c>
      <c r="V21">
        <f t="shared" si="1"/>
        <v>88.60023</v>
      </c>
      <c r="W21">
        <f t="shared" si="1"/>
        <v>93.2634</v>
      </c>
      <c r="X21">
        <f t="shared" si="1"/>
        <v>86.734962</v>
      </c>
      <c r="Y21">
        <f t="shared" si="1"/>
        <v>82.07179199999999</v>
      </c>
      <c r="Z21">
        <f t="shared" si="1"/>
        <v>74.61072</v>
      </c>
    </row>
    <row r="22" spans="1:26" ht="12.75">
      <c r="A22" s="8">
        <v>4.4</v>
      </c>
      <c r="B22" t="s">
        <v>145</v>
      </c>
      <c r="C22">
        <f t="shared" si="0"/>
        <v>63.263673</v>
      </c>
      <c r="D22">
        <f t="shared" si="0"/>
        <v>59.844015</v>
      </c>
      <c r="E22">
        <f t="shared" si="0"/>
        <v>56.42435700000001</v>
      </c>
      <c r="F22">
        <f t="shared" si="0"/>
        <v>55.56944250000001</v>
      </c>
      <c r="G22">
        <f t="shared" si="0"/>
        <v>54.714528</v>
      </c>
      <c r="H22">
        <f t="shared" si="0"/>
        <v>53.004699</v>
      </c>
      <c r="I22">
        <f t="shared" si="0"/>
        <v>53.004699</v>
      </c>
      <c r="J22">
        <f t="shared" si="0"/>
        <v>56.42435700000001</v>
      </c>
      <c r="K22">
        <f t="shared" si="0"/>
        <v>69.2480745</v>
      </c>
      <c r="L22">
        <f t="shared" si="0"/>
        <v>73.52264699999999</v>
      </c>
      <c r="M22">
        <f t="shared" si="0"/>
        <v>77.79721950000001</v>
      </c>
      <c r="N22">
        <f t="shared" si="0"/>
        <v>79.5070485</v>
      </c>
      <c r="O22">
        <f t="shared" si="0"/>
        <v>79.5070485</v>
      </c>
      <c r="P22">
        <f t="shared" si="0"/>
        <v>78.652134</v>
      </c>
      <c r="Q22">
        <f t="shared" si="0"/>
        <v>77.79721950000001</v>
      </c>
      <c r="R22">
        <f t="shared" si="0"/>
        <v>77.79721950000001</v>
      </c>
      <c r="S22">
        <f t="shared" si="1"/>
        <v>78.652134</v>
      </c>
      <c r="T22">
        <f t="shared" si="1"/>
        <v>80.361963</v>
      </c>
      <c r="U22">
        <f t="shared" si="1"/>
        <v>81.2168775</v>
      </c>
      <c r="V22">
        <f t="shared" si="1"/>
        <v>81.2168775</v>
      </c>
      <c r="W22">
        <f t="shared" si="1"/>
        <v>85.49145000000001</v>
      </c>
      <c r="X22">
        <f t="shared" si="1"/>
        <v>79.5070485</v>
      </c>
      <c r="Y22">
        <f t="shared" si="1"/>
        <v>75.232476</v>
      </c>
      <c r="Z22">
        <f t="shared" si="1"/>
        <v>68.39316000000001</v>
      </c>
    </row>
    <row r="23" spans="1:26" ht="12.75">
      <c r="A23" s="8">
        <v>6</v>
      </c>
      <c r="B23" t="s">
        <v>146</v>
      </c>
      <c r="C23">
        <f t="shared" si="0"/>
        <v>86.26864499999999</v>
      </c>
      <c r="D23">
        <f t="shared" si="0"/>
        <v>81.605475</v>
      </c>
      <c r="E23">
        <f t="shared" si="0"/>
        <v>76.942305</v>
      </c>
      <c r="F23">
        <f t="shared" si="0"/>
        <v>75.7765125</v>
      </c>
      <c r="G23">
        <f t="shared" si="0"/>
        <v>74.61072</v>
      </c>
      <c r="H23">
        <f t="shared" si="0"/>
        <v>72.279135</v>
      </c>
      <c r="I23">
        <f t="shared" si="0"/>
        <v>72.279135</v>
      </c>
      <c r="J23">
        <f t="shared" si="0"/>
        <v>76.942305</v>
      </c>
      <c r="K23">
        <f t="shared" si="0"/>
        <v>94.4291925</v>
      </c>
      <c r="L23">
        <f t="shared" si="0"/>
        <v>100.25815499999999</v>
      </c>
      <c r="M23">
        <f t="shared" si="0"/>
        <v>106.08711749999998</v>
      </c>
      <c r="N23">
        <f t="shared" si="0"/>
        <v>108.4187025</v>
      </c>
      <c r="O23">
        <f t="shared" si="0"/>
        <v>108.4187025</v>
      </c>
      <c r="P23">
        <f t="shared" si="0"/>
        <v>107.25291000000001</v>
      </c>
      <c r="Q23">
        <f t="shared" si="0"/>
        <v>106.08711749999998</v>
      </c>
      <c r="R23">
        <f t="shared" si="0"/>
        <v>106.08711749999998</v>
      </c>
      <c r="S23">
        <f t="shared" si="1"/>
        <v>107.25291000000001</v>
      </c>
      <c r="T23">
        <f t="shared" si="1"/>
        <v>109.58449499999999</v>
      </c>
      <c r="U23">
        <f t="shared" si="1"/>
        <v>110.7502875</v>
      </c>
      <c r="V23">
        <f t="shared" si="1"/>
        <v>110.7502875</v>
      </c>
      <c r="W23">
        <f t="shared" si="1"/>
        <v>116.57925</v>
      </c>
      <c r="X23">
        <f t="shared" si="1"/>
        <v>108.4187025</v>
      </c>
      <c r="Y23">
        <f t="shared" si="1"/>
        <v>102.58973999999999</v>
      </c>
      <c r="Z23">
        <f t="shared" si="1"/>
        <v>93.2634</v>
      </c>
    </row>
    <row r="24" spans="1:26" ht="12.75">
      <c r="A24" s="8">
        <v>6.1</v>
      </c>
      <c r="B24" t="s">
        <v>147</v>
      </c>
      <c r="C24">
        <f t="shared" si="0"/>
        <v>87.70645574999999</v>
      </c>
      <c r="D24">
        <f t="shared" si="0"/>
        <v>82.96556625</v>
      </c>
      <c r="E24">
        <f t="shared" si="0"/>
        <v>78.22467675</v>
      </c>
      <c r="F24">
        <f t="shared" si="0"/>
        <v>77.03945437499999</v>
      </c>
      <c r="G24">
        <f t="shared" si="0"/>
        <v>75.854232</v>
      </c>
      <c r="H24">
        <f t="shared" si="0"/>
        <v>73.48378724999999</v>
      </c>
      <c r="I24">
        <f t="shared" si="0"/>
        <v>73.48378724999999</v>
      </c>
      <c r="J24">
        <f t="shared" si="0"/>
        <v>78.22467675</v>
      </c>
      <c r="K24">
        <f t="shared" si="0"/>
        <v>96.003012375</v>
      </c>
      <c r="L24">
        <f t="shared" si="0"/>
        <v>101.92912424999999</v>
      </c>
      <c r="M24">
        <f t="shared" si="0"/>
        <v>107.85523612499999</v>
      </c>
      <c r="N24">
        <f t="shared" si="0"/>
        <v>110.22568087499998</v>
      </c>
      <c r="O24">
        <f t="shared" si="0"/>
        <v>110.22568087499998</v>
      </c>
      <c r="P24">
        <f t="shared" si="0"/>
        <v>109.0404585</v>
      </c>
      <c r="Q24">
        <f t="shared" si="0"/>
        <v>107.85523612499999</v>
      </c>
      <c r="R24">
        <f t="shared" si="0"/>
        <v>107.85523612499999</v>
      </c>
      <c r="S24">
        <f t="shared" si="1"/>
        <v>109.0404585</v>
      </c>
      <c r="T24">
        <f t="shared" si="1"/>
        <v>111.41090324999998</v>
      </c>
      <c r="U24">
        <f t="shared" si="1"/>
        <v>112.59612562499998</v>
      </c>
      <c r="V24">
        <f t="shared" si="1"/>
        <v>112.59612562499998</v>
      </c>
      <c r="W24">
        <f t="shared" si="1"/>
        <v>118.5222375</v>
      </c>
      <c r="X24">
        <f t="shared" si="1"/>
        <v>110.22568087499998</v>
      </c>
      <c r="Y24">
        <f t="shared" si="1"/>
        <v>104.29956899999999</v>
      </c>
      <c r="Z24">
        <f t="shared" si="1"/>
        <v>94.81778999999999</v>
      </c>
    </row>
    <row r="25" spans="1:26" ht="12.75">
      <c r="A25" s="8">
        <v>6.8</v>
      </c>
      <c r="B25" t="s">
        <v>148</v>
      </c>
      <c r="C25">
        <f t="shared" si="0"/>
        <v>97.77113099999998</v>
      </c>
      <c r="D25">
        <f t="shared" si="0"/>
        <v>92.486205</v>
      </c>
      <c r="E25">
        <f t="shared" si="0"/>
        <v>87.201279</v>
      </c>
      <c r="F25">
        <f t="shared" si="0"/>
        <v>85.8800475</v>
      </c>
      <c r="G25">
        <f t="shared" si="0"/>
        <v>84.558816</v>
      </c>
      <c r="H25">
        <f t="shared" si="0"/>
        <v>81.91635299999999</v>
      </c>
      <c r="I25">
        <f t="shared" si="0"/>
        <v>81.91635299999999</v>
      </c>
      <c r="J25">
        <f t="shared" si="0"/>
        <v>87.201279</v>
      </c>
      <c r="K25">
        <f t="shared" si="0"/>
        <v>107.01975149999998</v>
      </c>
      <c r="L25">
        <f t="shared" si="0"/>
        <v>113.62590899999998</v>
      </c>
      <c r="M25">
        <f t="shared" si="0"/>
        <v>120.23206649999997</v>
      </c>
      <c r="N25">
        <f t="shared" si="0"/>
        <v>122.8745295</v>
      </c>
      <c r="O25">
        <f t="shared" si="0"/>
        <v>122.8745295</v>
      </c>
      <c r="P25">
        <f t="shared" si="0"/>
        <v>121.553298</v>
      </c>
      <c r="Q25">
        <f t="shared" si="0"/>
        <v>120.23206649999997</v>
      </c>
      <c r="R25">
        <f t="shared" si="0"/>
        <v>120.23206649999997</v>
      </c>
      <c r="S25">
        <f t="shared" si="1"/>
        <v>121.553298</v>
      </c>
      <c r="T25">
        <f t="shared" si="1"/>
        <v>124.19576099999999</v>
      </c>
      <c r="U25">
        <f t="shared" si="1"/>
        <v>125.5169925</v>
      </c>
      <c r="V25">
        <f t="shared" si="1"/>
        <v>125.5169925</v>
      </c>
      <c r="W25">
        <f t="shared" si="1"/>
        <v>132.12315</v>
      </c>
      <c r="X25">
        <f t="shared" si="1"/>
        <v>122.8745295</v>
      </c>
      <c r="Y25">
        <f t="shared" si="1"/>
        <v>116.268372</v>
      </c>
      <c r="Z25">
        <f t="shared" si="1"/>
        <v>105.69852</v>
      </c>
    </row>
    <row r="26" spans="1:26" ht="12.75">
      <c r="A26" s="8">
        <v>0</v>
      </c>
      <c r="B26" t="s">
        <v>149</v>
      </c>
      <c r="C26">
        <f t="shared" si="0"/>
        <v>0</v>
      </c>
      <c r="D26">
        <f t="shared" si="0"/>
        <v>0</v>
      </c>
      <c r="E26">
        <f t="shared" si="0"/>
        <v>0</v>
      </c>
      <c r="F26">
        <f t="shared" si="0"/>
        <v>0</v>
      </c>
      <c r="G26">
        <f t="shared" si="0"/>
        <v>0</v>
      </c>
      <c r="H26">
        <f t="shared" si="0"/>
        <v>0</v>
      </c>
      <c r="I26">
        <f t="shared" si="0"/>
        <v>0</v>
      </c>
      <c r="J26">
        <f t="shared" si="0"/>
        <v>0</v>
      </c>
      <c r="K26">
        <f t="shared" si="0"/>
        <v>0</v>
      </c>
      <c r="L26">
        <f t="shared" si="0"/>
        <v>0</v>
      </c>
      <c r="M26">
        <f t="shared" si="0"/>
        <v>0</v>
      </c>
      <c r="N26">
        <f t="shared" si="0"/>
        <v>0</v>
      </c>
      <c r="O26">
        <f t="shared" si="0"/>
        <v>0</v>
      </c>
      <c r="P26">
        <f t="shared" si="0"/>
        <v>0</v>
      </c>
      <c r="Q26">
        <f t="shared" si="0"/>
        <v>0</v>
      </c>
      <c r="R26">
        <f t="shared" si="0"/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  <c r="X26">
        <f t="shared" si="1"/>
        <v>0</v>
      </c>
      <c r="Y26">
        <f t="shared" si="1"/>
        <v>0</v>
      </c>
      <c r="Z26">
        <f t="shared" si="1"/>
        <v>0</v>
      </c>
    </row>
    <row r="27" spans="1:26" ht="12.75">
      <c r="A27" s="8">
        <v>0</v>
      </c>
      <c r="B27" t="s">
        <v>150</v>
      </c>
      <c r="C27">
        <f t="shared" si="0"/>
        <v>0</v>
      </c>
      <c r="D27">
        <f t="shared" si="0"/>
        <v>0</v>
      </c>
      <c r="E27">
        <f t="shared" si="0"/>
        <v>0</v>
      </c>
      <c r="F27">
        <f t="shared" si="0"/>
        <v>0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0</v>
      </c>
      <c r="K27">
        <f t="shared" si="0"/>
        <v>0</v>
      </c>
      <c r="L27">
        <f t="shared" si="0"/>
        <v>0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</v>
      </c>
      <c r="Q27">
        <f t="shared" si="0"/>
        <v>0</v>
      </c>
      <c r="R27">
        <f t="shared" si="0"/>
        <v>0</v>
      </c>
      <c r="S27">
        <f t="shared" si="1"/>
        <v>0</v>
      </c>
      <c r="T27">
        <f t="shared" si="1"/>
        <v>0</v>
      </c>
      <c r="U27">
        <f t="shared" si="1"/>
        <v>0</v>
      </c>
      <c r="V27">
        <f t="shared" si="1"/>
        <v>0</v>
      </c>
      <c r="W27">
        <f t="shared" si="1"/>
        <v>0</v>
      </c>
      <c r="X27">
        <f t="shared" si="1"/>
        <v>0</v>
      </c>
      <c r="Y27">
        <f t="shared" si="1"/>
        <v>0</v>
      </c>
      <c r="Z27">
        <f t="shared" si="1"/>
        <v>0</v>
      </c>
    </row>
    <row r="28" spans="1:26" ht="12.75">
      <c r="A28" s="8">
        <v>9.3</v>
      </c>
      <c r="B28" t="s">
        <v>151</v>
      </c>
      <c r="C28">
        <f t="shared" si="0"/>
        <v>133.71639975</v>
      </c>
      <c r="D28">
        <f t="shared" si="0"/>
        <v>126.48848625000001</v>
      </c>
      <c r="E28">
        <f t="shared" si="0"/>
        <v>119.26057275000001</v>
      </c>
      <c r="F28">
        <f t="shared" si="0"/>
        <v>117.45359437500001</v>
      </c>
      <c r="G28">
        <f t="shared" si="0"/>
        <v>115.64661600000001</v>
      </c>
      <c r="H28">
        <f t="shared" si="0"/>
        <v>112.03265925000001</v>
      </c>
      <c r="I28">
        <f t="shared" si="0"/>
        <v>112.03265925000001</v>
      </c>
      <c r="J28">
        <f t="shared" si="0"/>
        <v>119.26057275000001</v>
      </c>
      <c r="K28">
        <f t="shared" si="0"/>
        <v>146.365248375</v>
      </c>
      <c r="L28">
        <f t="shared" si="0"/>
        <v>155.40014025000002</v>
      </c>
      <c r="M28">
        <f t="shared" si="0"/>
        <v>164.435032125</v>
      </c>
      <c r="N28">
        <f t="shared" si="0"/>
        <v>168.04898887500002</v>
      </c>
      <c r="O28">
        <f t="shared" si="0"/>
        <v>168.04898887500002</v>
      </c>
      <c r="P28">
        <f t="shared" si="0"/>
        <v>166.24201050000002</v>
      </c>
      <c r="Q28">
        <f t="shared" si="0"/>
        <v>164.435032125</v>
      </c>
      <c r="R28">
        <f t="shared" si="0"/>
        <v>164.435032125</v>
      </c>
      <c r="S28">
        <f t="shared" si="1"/>
        <v>166.24201050000002</v>
      </c>
      <c r="T28">
        <f t="shared" si="1"/>
        <v>169.85596725</v>
      </c>
      <c r="U28">
        <f t="shared" si="1"/>
        <v>171.662945625</v>
      </c>
      <c r="V28">
        <f t="shared" si="1"/>
        <v>171.662945625</v>
      </c>
      <c r="W28">
        <f t="shared" si="1"/>
        <v>180.69783750000002</v>
      </c>
      <c r="X28">
        <f t="shared" si="1"/>
        <v>168.04898887500002</v>
      </c>
      <c r="Y28">
        <f t="shared" si="1"/>
        <v>159.014097</v>
      </c>
      <c r="Z28">
        <f t="shared" si="1"/>
        <v>144.55827000000002</v>
      </c>
    </row>
    <row r="29" spans="1:26" ht="12.75">
      <c r="A29" s="8">
        <v>6.8</v>
      </c>
      <c r="B29" t="s">
        <v>152</v>
      </c>
      <c r="C29">
        <f t="shared" si="0"/>
        <v>97.77113099999998</v>
      </c>
      <c r="D29">
        <f t="shared" si="0"/>
        <v>92.486205</v>
      </c>
      <c r="E29">
        <f t="shared" si="0"/>
        <v>87.201279</v>
      </c>
      <c r="F29">
        <f t="shared" si="0"/>
        <v>85.8800475</v>
      </c>
      <c r="G29">
        <f t="shared" si="0"/>
        <v>84.558816</v>
      </c>
      <c r="H29">
        <f t="shared" si="0"/>
        <v>81.91635299999999</v>
      </c>
      <c r="I29">
        <f t="shared" si="0"/>
        <v>81.91635299999999</v>
      </c>
      <c r="J29">
        <f t="shared" si="0"/>
        <v>87.201279</v>
      </c>
      <c r="K29">
        <f t="shared" si="0"/>
        <v>107.01975149999998</v>
      </c>
      <c r="L29">
        <f t="shared" si="0"/>
        <v>113.62590899999998</v>
      </c>
      <c r="M29">
        <f t="shared" si="0"/>
        <v>120.23206649999997</v>
      </c>
      <c r="N29">
        <f t="shared" si="0"/>
        <v>122.8745295</v>
      </c>
      <c r="O29">
        <f t="shared" si="0"/>
        <v>122.8745295</v>
      </c>
      <c r="P29">
        <f t="shared" si="0"/>
        <v>121.553298</v>
      </c>
      <c r="Q29">
        <f t="shared" si="0"/>
        <v>120.23206649999997</v>
      </c>
      <c r="R29">
        <f t="shared" si="0"/>
        <v>120.23206649999997</v>
      </c>
      <c r="S29">
        <f t="shared" si="1"/>
        <v>121.553298</v>
      </c>
      <c r="T29">
        <f t="shared" si="1"/>
        <v>124.19576099999999</v>
      </c>
      <c r="U29">
        <f t="shared" si="1"/>
        <v>125.5169925</v>
      </c>
      <c r="V29">
        <f t="shared" si="1"/>
        <v>125.5169925</v>
      </c>
      <c r="W29">
        <f t="shared" si="1"/>
        <v>132.12315</v>
      </c>
      <c r="X29">
        <f t="shared" si="1"/>
        <v>122.8745295</v>
      </c>
      <c r="Y29">
        <f t="shared" si="1"/>
        <v>116.268372</v>
      </c>
      <c r="Z29">
        <f t="shared" si="1"/>
        <v>105.69852</v>
      </c>
    </row>
    <row r="30" spans="1:26" ht="12.75">
      <c r="A30" s="8">
        <v>11.1</v>
      </c>
      <c r="B30" t="s">
        <v>153</v>
      </c>
      <c r="C30">
        <f t="shared" si="0"/>
        <v>159.59699324999997</v>
      </c>
      <c r="D30">
        <f t="shared" si="0"/>
        <v>150.97012875</v>
      </c>
      <c r="E30">
        <f t="shared" si="0"/>
        <v>142.34326425</v>
      </c>
      <c r="F30">
        <f t="shared" si="0"/>
        <v>140.186548125</v>
      </c>
      <c r="G30">
        <f t="shared" si="0"/>
        <v>138.02983199999997</v>
      </c>
      <c r="H30">
        <f t="shared" si="0"/>
        <v>133.71639975</v>
      </c>
      <c r="I30">
        <f t="shared" si="0"/>
        <v>133.71639975</v>
      </c>
      <c r="J30">
        <f t="shared" si="0"/>
        <v>142.34326425</v>
      </c>
      <c r="K30">
        <f t="shared" si="0"/>
        <v>174.694006125</v>
      </c>
      <c r="L30">
        <f t="shared" si="0"/>
        <v>185.47758674999997</v>
      </c>
      <c r="M30">
        <f t="shared" si="0"/>
        <v>196.26116737499999</v>
      </c>
      <c r="N30">
        <f t="shared" si="0"/>
        <v>200.574599625</v>
      </c>
      <c r="O30">
        <f t="shared" si="0"/>
        <v>200.574599625</v>
      </c>
      <c r="P30">
        <f t="shared" si="0"/>
        <v>198.4178835</v>
      </c>
      <c r="Q30">
        <f t="shared" si="0"/>
        <v>196.26116737499999</v>
      </c>
      <c r="R30">
        <f t="shared" si="0"/>
        <v>196.26116737499999</v>
      </c>
      <c r="S30">
        <f t="shared" si="1"/>
        <v>198.4178835</v>
      </c>
      <c r="T30">
        <f t="shared" si="1"/>
        <v>202.73131574999996</v>
      </c>
      <c r="U30">
        <f t="shared" si="1"/>
        <v>204.888031875</v>
      </c>
      <c r="V30">
        <f t="shared" si="1"/>
        <v>204.888031875</v>
      </c>
      <c r="W30">
        <f t="shared" si="1"/>
        <v>215.6716125</v>
      </c>
      <c r="X30">
        <f t="shared" si="1"/>
        <v>200.574599625</v>
      </c>
      <c r="Y30">
        <f t="shared" si="1"/>
        <v>189.791019</v>
      </c>
      <c r="Z30">
        <f t="shared" si="1"/>
        <v>172.53728999999998</v>
      </c>
    </row>
    <row r="31" spans="1:26" ht="12.75">
      <c r="A31" s="8">
        <v>3.5</v>
      </c>
      <c r="B31" t="s">
        <v>154</v>
      </c>
      <c r="C31">
        <f t="shared" si="0"/>
        <v>50.323376249999995</v>
      </c>
      <c r="D31">
        <f t="shared" si="0"/>
        <v>47.60319375</v>
      </c>
      <c r="E31">
        <f t="shared" si="0"/>
        <v>44.883011249999996</v>
      </c>
      <c r="F31">
        <f t="shared" si="0"/>
        <v>44.202965625</v>
      </c>
      <c r="G31">
        <f t="shared" si="0"/>
        <v>43.52292</v>
      </c>
      <c r="H31">
        <f t="shared" si="0"/>
        <v>42.162828749999996</v>
      </c>
      <c r="I31">
        <f t="shared" si="0"/>
        <v>42.162828749999996</v>
      </c>
      <c r="J31">
        <f t="shared" si="0"/>
        <v>44.883011249999996</v>
      </c>
      <c r="K31">
        <f t="shared" si="0"/>
        <v>55.08369562499999</v>
      </c>
      <c r="L31">
        <f t="shared" si="0"/>
        <v>58.483923749999995</v>
      </c>
      <c r="M31">
        <f t="shared" si="0"/>
        <v>61.88415187499999</v>
      </c>
      <c r="N31">
        <f t="shared" si="0"/>
        <v>63.244243125000004</v>
      </c>
      <c r="O31">
        <f t="shared" si="0"/>
        <v>63.244243125000004</v>
      </c>
      <c r="P31">
        <f t="shared" si="0"/>
        <v>62.5641975</v>
      </c>
      <c r="Q31">
        <f t="shared" si="0"/>
        <v>61.88415187499999</v>
      </c>
      <c r="R31">
        <f t="shared" si="0"/>
        <v>61.88415187499999</v>
      </c>
      <c r="S31">
        <f t="shared" si="1"/>
        <v>62.5641975</v>
      </c>
      <c r="T31">
        <f t="shared" si="1"/>
        <v>63.924288749999995</v>
      </c>
      <c r="U31">
        <f t="shared" si="1"/>
        <v>64.604334375</v>
      </c>
      <c r="V31">
        <f t="shared" si="1"/>
        <v>64.604334375</v>
      </c>
      <c r="W31">
        <f t="shared" si="1"/>
        <v>68.0045625</v>
      </c>
      <c r="X31">
        <f t="shared" si="1"/>
        <v>63.244243125000004</v>
      </c>
      <c r="Y31">
        <f t="shared" si="1"/>
        <v>59.844015</v>
      </c>
      <c r="Z31">
        <f t="shared" si="1"/>
        <v>54.40365</v>
      </c>
    </row>
    <row r="32" spans="1:26" ht="12.75">
      <c r="A32" s="8">
        <v>0</v>
      </c>
      <c r="B32" t="s">
        <v>155</v>
      </c>
      <c r="C32">
        <f aca="true" t="shared" si="2" ref="C32:R39">$C$11*C$2*$A32/10000</f>
        <v>0</v>
      </c>
      <c r="D32">
        <f t="shared" si="2"/>
        <v>0</v>
      </c>
      <c r="E32">
        <f t="shared" si="2"/>
        <v>0</v>
      </c>
      <c r="F32">
        <f t="shared" si="2"/>
        <v>0</v>
      </c>
      <c r="G32">
        <f t="shared" si="2"/>
        <v>0</v>
      </c>
      <c r="H32">
        <f t="shared" si="2"/>
        <v>0</v>
      </c>
      <c r="I32">
        <f t="shared" si="2"/>
        <v>0</v>
      </c>
      <c r="J32">
        <f t="shared" si="2"/>
        <v>0</v>
      </c>
      <c r="K32">
        <f t="shared" si="2"/>
        <v>0</v>
      </c>
      <c r="L32">
        <f t="shared" si="2"/>
        <v>0</v>
      </c>
      <c r="M32">
        <f t="shared" si="2"/>
        <v>0</v>
      </c>
      <c r="N32">
        <f t="shared" si="2"/>
        <v>0</v>
      </c>
      <c r="O32">
        <f t="shared" si="2"/>
        <v>0</v>
      </c>
      <c r="P32">
        <f t="shared" si="2"/>
        <v>0</v>
      </c>
      <c r="Q32">
        <f t="shared" si="2"/>
        <v>0</v>
      </c>
      <c r="R32">
        <f t="shared" si="2"/>
        <v>0</v>
      </c>
      <c r="S32">
        <f aca="true" t="shared" si="3" ref="S32:Z39">$C$11*S$2*$A32/10000</f>
        <v>0</v>
      </c>
      <c r="T32">
        <f t="shared" si="3"/>
        <v>0</v>
      </c>
      <c r="U32">
        <f t="shared" si="3"/>
        <v>0</v>
      </c>
      <c r="V32">
        <f t="shared" si="3"/>
        <v>0</v>
      </c>
      <c r="W32">
        <f t="shared" si="3"/>
        <v>0</v>
      </c>
      <c r="X32">
        <f t="shared" si="3"/>
        <v>0</v>
      </c>
      <c r="Y32">
        <f t="shared" si="3"/>
        <v>0</v>
      </c>
      <c r="Z32">
        <f t="shared" si="3"/>
        <v>0</v>
      </c>
    </row>
    <row r="33" spans="1:26" ht="12.75">
      <c r="A33" s="8">
        <v>11.7</v>
      </c>
      <c r="B33" t="s">
        <v>156</v>
      </c>
      <c r="C33">
        <f t="shared" si="2"/>
        <v>168.22385774999998</v>
      </c>
      <c r="D33">
        <f t="shared" si="2"/>
        <v>159.13067625</v>
      </c>
      <c r="E33">
        <f t="shared" si="2"/>
        <v>150.03749475</v>
      </c>
      <c r="F33">
        <f t="shared" si="2"/>
        <v>147.764199375</v>
      </c>
      <c r="G33">
        <f t="shared" si="2"/>
        <v>145.49090399999997</v>
      </c>
      <c r="H33">
        <f t="shared" si="2"/>
        <v>140.94431325</v>
      </c>
      <c r="I33">
        <f t="shared" si="2"/>
        <v>140.94431325</v>
      </c>
      <c r="J33">
        <f t="shared" si="2"/>
        <v>150.03749475</v>
      </c>
      <c r="K33">
        <f t="shared" si="2"/>
        <v>184.13692537499998</v>
      </c>
      <c r="L33">
        <f t="shared" si="2"/>
        <v>195.50340224999997</v>
      </c>
      <c r="M33">
        <f t="shared" si="2"/>
        <v>206.86987912499998</v>
      </c>
      <c r="N33">
        <f t="shared" si="2"/>
        <v>211.416469875</v>
      </c>
      <c r="O33">
        <f t="shared" si="2"/>
        <v>211.416469875</v>
      </c>
      <c r="P33">
        <f t="shared" si="2"/>
        <v>209.1431745</v>
      </c>
      <c r="Q33">
        <f t="shared" si="2"/>
        <v>206.86987912499998</v>
      </c>
      <c r="R33">
        <f t="shared" si="2"/>
        <v>206.86987912499998</v>
      </c>
      <c r="S33">
        <f t="shared" si="3"/>
        <v>209.1431745</v>
      </c>
      <c r="T33">
        <f t="shared" si="3"/>
        <v>213.68976525</v>
      </c>
      <c r="U33">
        <f t="shared" si="3"/>
        <v>215.96306062499997</v>
      </c>
      <c r="V33">
        <f t="shared" si="3"/>
        <v>215.96306062499997</v>
      </c>
      <c r="W33">
        <f t="shared" si="3"/>
        <v>227.3295375</v>
      </c>
      <c r="X33">
        <f t="shared" si="3"/>
        <v>211.416469875</v>
      </c>
      <c r="Y33">
        <f t="shared" si="3"/>
        <v>200.04999299999997</v>
      </c>
      <c r="Z33">
        <f t="shared" si="3"/>
        <v>181.86362999999997</v>
      </c>
    </row>
    <row r="34" spans="1:26" ht="12.75">
      <c r="A34" s="8">
        <v>6.4</v>
      </c>
      <c r="B34" t="s">
        <v>157</v>
      </c>
      <c r="C34">
        <f t="shared" si="2"/>
        <v>92.019888</v>
      </c>
      <c r="D34">
        <f t="shared" si="2"/>
        <v>87.04584</v>
      </c>
      <c r="E34">
        <f t="shared" si="2"/>
        <v>82.071792</v>
      </c>
      <c r="F34">
        <f t="shared" si="2"/>
        <v>80.82828</v>
      </c>
      <c r="G34">
        <f t="shared" si="2"/>
        <v>79.58476800000001</v>
      </c>
      <c r="H34">
        <f t="shared" si="2"/>
        <v>77.09774399999999</v>
      </c>
      <c r="I34">
        <f t="shared" si="2"/>
        <v>77.09774399999999</v>
      </c>
      <c r="J34">
        <f t="shared" si="2"/>
        <v>82.071792</v>
      </c>
      <c r="K34">
        <f t="shared" si="2"/>
        <v>100.72447199999999</v>
      </c>
      <c r="L34">
        <f t="shared" si="2"/>
        <v>106.94203200000001</v>
      </c>
      <c r="M34">
        <f t="shared" si="2"/>
        <v>113.15959199999999</v>
      </c>
      <c r="N34">
        <f t="shared" si="2"/>
        <v>115.646616</v>
      </c>
      <c r="O34">
        <f t="shared" si="2"/>
        <v>115.646616</v>
      </c>
      <c r="P34">
        <f t="shared" si="2"/>
        <v>114.403104</v>
      </c>
      <c r="Q34">
        <f t="shared" si="2"/>
        <v>113.15959199999999</v>
      </c>
      <c r="R34">
        <f t="shared" si="2"/>
        <v>113.15959199999999</v>
      </c>
      <c r="S34">
        <f t="shared" si="3"/>
        <v>114.403104</v>
      </c>
      <c r="T34">
        <f t="shared" si="3"/>
        <v>116.890128</v>
      </c>
      <c r="U34">
        <f t="shared" si="3"/>
        <v>118.13364000000001</v>
      </c>
      <c r="V34">
        <f t="shared" si="3"/>
        <v>118.13364000000001</v>
      </c>
      <c r="W34">
        <f t="shared" si="3"/>
        <v>124.3512</v>
      </c>
      <c r="X34">
        <f t="shared" si="3"/>
        <v>115.646616</v>
      </c>
      <c r="Y34">
        <f t="shared" si="3"/>
        <v>109.429056</v>
      </c>
      <c r="Z34">
        <f t="shared" si="3"/>
        <v>99.48096000000001</v>
      </c>
    </row>
    <row r="35" spans="1:26" ht="12.75">
      <c r="A35" s="8">
        <v>4.5</v>
      </c>
      <c r="B35" t="s">
        <v>158</v>
      </c>
      <c r="C35">
        <f t="shared" si="2"/>
        <v>64.70148375</v>
      </c>
      <c r="D35">
        <f t="shared" si="2"/>
        <v>61.20410625</v>
      </c>
      <c r="E35">
        <f t="shared" si="2"/>
        <v>57.706728749999996</v>
      </c>
      <c r="F35">
        <f t="shared" si="2"/>
        <v>56.832384375</v>
      </c>
      <c r="G35">
        <f t="shared" si="2"/>
        <v>55.958040000000004</v>
      </c>
      <c r="H35">
        <f t="shared" si="2"/>
        <v>54.20935125</v>
      </c>
      <c r="I35">
        <f t="shared" si="2"/>
        <v>54.20935125</v>
      </c>
      <c r="J35">
        <f t="shared" si="2"/>
        <v>57.706728749999996</v>
      </c>
      <c r="K35">
        <f t="shared" si="2"/>
        <v>70.821894375</v>
      </c>
      <c r="L35">
        <f t="shared" si="2"/>
        <v>75.19361624999999</v>
      </c>
      <c r="M35">
        <f t="shared" si="2"/>
        <v>79.565338125</v>
      </c>
      <c r="N35">
        <f t="shared" si="2"/>
        <v>81.314026875</v>
      </c>
      <c r="O35">
        <f t="shared" si="2"/>
        <v>81.314026875</v>
      </c>
      <c r="P35">
        <f t="shared" si="2"/>
        <v>80.4396825</v>
      </c>
      <c r="Q35">
        <f t="shared" si="2"/>
        <v>79.565338125</v>
      </c>
      <c r="R35">
        <f t="shared" si="2"/>
        <v>79.565338125</v>
      </c>
      <c r="S35">
        <f t="shared" si="3"/>
        <v>80.4396825</v>
      </c>
      <c r="T35">
        <f t="shared" si="3"/>
        <v>82.18837124999999</v>
      </c>
      <c r="U35">
        <f t="shared" si="3"/>
        <v>83.062715625</v>
      </c>
      <c r="V35">
        <f t="shared" si="3"/>
        <v>83.062715625</v>
      </c>
      <c r="W35">
        <f t="shared" si="3"/>
        <v>87.4344375</v>
      </c>
      <c r="X35">
        <f t="shared" si="3"/>
        <v>81.314026875</v>
      </c>
      <c r="Y35">
        <f t="shared" si="3"/>
        <v>76.94230499999999</v>
      </c>
      <c r="Z35">
        <f t="shared" si="3"/>
        <v>69.94755</v>
      </c>
    </row>
    <row r="36" spans="1:26" ht="12.75">
      <c r="A36" s="8">
        <v>0</v>
      </c>
      <c r="B36" t="s">
        <v>159</v>
      </c>
      <c r="C36">
        <f t="shared" si="2"/>
        <v>0</v>
      </c>
      <c r="D36">
        <f t="shared" si="2"/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  <c r="M36">
        <f t="shared" si="2"/>
        <v>0</v>
      </c>
      <c r="N36">
        <f t="shared" si="2"/>
        <v>0</v>
      </c>
      <c r="O36">
        <f t="shared" si="2"/>
        <v>0</v>
      </c>
      <c r="P36">
        <f t="shared" si="2"/>
        <v>0</v>
      </c>
      <c r="Q36">
        <f t="shared" si="2"/>
        <v>0</v>
      </c>
      <c r="R36">
        <f t="shared" si="2"/>
        <v>0</v>
      </c>
      <c r="S36">
        <f t="shared" si="3"/>
        <v>0</v>
      </c>
      <c r="T36">
        <f t="shared" si="3"/>
        <v>0</v>
      </c>
      <c r="U36">
        <f t="shared" si="3"/>
        <v>0</v>
      </c>
      <c r="V36">
        <f t="shared" si="3"/>
        <v>0</v>
      </c>
      <c r="W36">
        <f t="shared" si="3"/>
        <v>0</v>
      </c>
      <c r="X36">
        <f t="shared" si="3"/>
        <v>0</v>
      </c>
      <c r="Y36">
        <f t="shared" si="3"/>
        <v>0</v>
      </c>
      <c r="Z36">
        <f t="shared" si="3"/>
        <v>0</v>
      </c>
    </row>
    <row r="37" spans="1:26" ht="12.75">
      <c r="A37" s="8">
        <v>0</v>
      </c>
      <c r="B37" t="s">
        <v>160</v>
      </c>
      <c r="C37">
        <f t="shared" si="2"/>
        <v>0</v>
      </c>
      <c r="D37">
        <f t="shared" si="2"/>
        <v>0</v>
      </c>
      <c r="E37">
        <f t="shared" si="2"/>
        <v>0</v>
      </c>
      <c r="F37">
        <f t="shared" si="2"/>
        <v>0</v>
      </c>
      <c r="G37">
        <f t="shared" si="2"/>
        <v>0</v>
      </c>
      <c r="H37">
        <f t="shared" si="2"/>
        <v>0</v>
      </c>
      <c r="I37">
        <f t="shared" si="2"/>
        <v>0</v>
      </c>
      <c r="J37">
        <f t="shared" si="2"/>
        <v>0</v>
      </c>
      <c r="K37">
        <f t="shared" si="2"/>
        <v>0</v>
      </c>
      <c r="L37">
        <f t="shared" si="2"/>
        <v>0</v>
      </c>
      <c r="M37">
        <f t="shared" si="2"/>
        <v>0</v>
      </c>
      <c r="N37">
        <f t="shared" si="2"/>
        <v>0</v>
      </c>
      <c r="O37">
        <f t="shared" si="2"/>
        <v>0</v>
      </c>
      <c r="P37">
        <f t="shared" si="2"/>
        <v>0</v>
      </c>
      <c r="Q37">
        <f t="shared" si="2"/>
        <v>0</v>
      </c>
      <c r="R37">
        <f t="shared" si="2"/>
        <v>0</v>
      </c>
      <c r="S37">
        <f t="shared" si="3"/>
        <v>0</v>
      </c>
      <c r="T37">
        <f t="shared" si="3"/>
        <v>0</v>
      </c>
      <c r="U37">
        <f t="shared" si="3"/>
        <v>0</v>
      </c>
      <c r="V37">
        <f t="shared" si="3"/>
        <v>0</v>
      </c>
      <c r="W37">
        <f t="shared" si="3"/>
        <v>0</v>
      </c>
      <c r="X37">
        <f t="shared" si="3"/>
        <v>0</v>
      </c>
      <c r="Y37">
        <f t="shared" si="3"/>
        <v>0</v>
      </c>
      <c r="Z37">
        <f t="shared" si="3"/>
        <v>0</v>
      </c>
    </row>
    <row r="38" spans="1:26" ht="12.75">
      <c r="A38" s="8">
        <v>0</v>
      </c>
      <c r="B38" t="s">
        <v>161</v>
      </c>
      <c r="C38">
        <f t="shared" si="2"/>
        <v>0</v>
      </c>
      <c r="D38">
        <f t="shared" si="2"/>
        <v>0</v>
      </c>
      <c r="E38">
        <f t="shared" si="2"/>
        <v>0</v>
      </c>
      <c r="F38">
        <f t="shared" si="2"/>
        <v>0</v>
      </c>
      <c r="G38">
        <f t="shared" si="2"/>
        <v>0</v>
      </c>
      <c r="H38">
        <f t="shared" si="2"/>
        <v>0</v>
      </c>
      <c r="I38">
        <f t="shared" si="2"/>
        <v>0</v>
      </c>
      <c r="J38">
        <f t="shared" si="2"/>
        <v>0</v>
      </c>
      <c r="K38">
        <f t="shared" si="2"/>
        <v>0</v>
      </c>
      <c r="L38">
        <f t="shared" si="2"/>
        <v>0</v>
      </c>
      <c r="M38">
        <f t="shared" si="2"/>
        <v>0</v>
      </c>
      <c r="N38">
        <f t="shared" si="2"/>
        <v>0</v>
      </c>
      <c r="O38">
        <f t="shared" si="2"/>
        <v>0</v>
      </c>
      <c r="P38">
        <f t="shared" si="2"/>
        <v>0</v>
      </c>
      <c r="Q38">
        <f t="shared" si="2"/>
        <v>0</v>
      </c>
      <c r="R38">
        <f t="shared" si="2"/>
        <v>0</v>
      </c>
      <c r="S38">
        <f t="shared" si="3"/>
        <v>0</v>
      </c>
      <c r="T38">
        <f t="shared" si="3"/>
        <v>0</v>
      </c>
      <c r="U38">
        <f t="shared" si="3"/>
        <v>0</v>
      </c>
      <c r="V38">
        <f t="shared" si="3"/>
        <v>0</v>
      </c>
      <c r="W38">
        <f t="shared" si="3"/>
        <v>0</v>
      </c>
      <c r="X38">
        <f t="shared" si="3"/>
        <v>0</v>
      </c>
      <c r="Y38">
        <f t="shared" si="3"/>
        <v>0</v>
      </c>
      <c r="Z38">
        <f t="shared" si="3"/>
        <v>0</v>
      </c>
    </row>
    <row r="39" spans="1:26" ht="12.75">
      <c r="A39" s="8">
        <v>0</v>
      </c>
      <c r="B39" t="s">
        <v>162</v>
      </c>
      <c r="C39">
        <f t="shared" si="2"/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L39">
        <f t="shared" si="2"/>
        <v>0</v>
      </c>
      <c r="M39">
        <f t="shared" si="2"/>
        <v>0</v>
      </c>
      <c r="N39">
        <f t="shared" si="2"/>
        <v>0</v>
      </c>
      <c r="O39">
        <f t="shared" si="2"/>
        <v>0</v>
      </c>
      <c r="P39">
        <f t="shared" si="2"/>
        <v>0</v>
      </c>
      <c r="Q39">
        <f t="shared" si="2"/>
        <v>0</v>
      </c>
      <c r="R39">
        <f t="shared" si="2"/>
        <v>0</v>
      </c>
      <c r="S39">
        <f t="shared" si="3"/>
        <v>0</v>
      </c>
      <c r="T39">
        <f t="shared" si="3"/>
        <v>0</v>
      </c>
      <c r="U39">
        <f t="shared" si="3"/>
        <v>0</v>
      </c>
      <c r="V39">
        <f t="shared" si="3"/>
        <v>0</v>
      </c>
      <c r="W39">
        <f t="shared" si="3"/>
        <v>0</v>
      </c>
      <c r="X39">
        <f t="shared" si="3"/>
        <v>0</v>
      </c>
      <c r="Y39">
        <f t="shared" si="3"/>
        <v>0</v>
      </c>
      <c r="Z39">
        <f t="shared" si="3"/>
        <v>0</v>
      </c>
    </row>
    <row r="40" spans="3:26" ht="12.75">
      <c r="C40">
        <f aca="true" t="shared" si="4" ref="C40:Z40">SUM(C16:C39)</f>
        <v>1437.8107499999999</v>
      </c>
      <c r="D40">
        <f t="shared" si="4"/>
        <v>1360.0912500000002</v>
      </c>
      <c r="E40">
        <f t="shared" si="4"/>
        <v>1282.3717499999998</v>
      </c>
      <c r="F40">
        <f t="shared" si="4"/>
        <v>1262.941875</v>
      </c>
      <c r="G40">
        <f t="shared" si="4"/>
        <v>1243.5119999999997</v>
      </c>
      <c r="H40">
        <f t="shared" si="4"/>
        <v>1204.65225</v>
      </c>
      <c r="I40">
        <f t="shared" si="4"/>
        <v>1204.65225</v>
      </c>
      <c r="J40">
        <f t="shared" si="4"/>
        <v>1282.3717499999998</v>
      </c>
      <c r="K40">
        <f t="shared" si="4"/>
        <v>1573.819875</v>
      </c>
      <c r="L40">
        <f t="shared" si="4"/>
        <v>1670.9692499999996</v>
      </c>
      <c r="M40">
        <f t="shared" si="4"/>
        <v>1768.1186249999998</v>
      </c>
      <c r="N40">
        <f t="shared" si="4"/>
        <v>1806.978375</v>
      </c>
      <c r="O40">
        <f t="shared" si="4"/>
        <v>1806.978375</v>
      </c>
      <c r="P40">
        <f t="shared" si="4"/>
        <v>1787.5484999999999</v>
      </c>
      <c r="Q40">
        <f t="shared" si="4"/>
        <v>1768.1186249999998</v>
      </c>
      <c r="R40">
        <f t="shared" si="4"/>
        <v>1768.1186249999998</v>
      </c>
      <c r="S40">
        <f t="shared" si="4"/>
        <v>1787.5484999999999</v>
      </c>
      <c r="T40">
        <f t="shared" si="4"/>
        <v>1826.4082499999997</v>
      </c>
      <c r="U40">
        <f t="shared" si="4"/>
        <v>1845.838125</v>
      </c>
      <c r="V40">
        <f t="shared" si="4"/>
        <v>1845.838125</v>
      </c>
      <c r="W40">
        <f t="shared" si="4"/>
        <v>1942.9875000000004</v>
      </c>
      <c r="X40">
        <f t="shared" si="4"/>
        <v>1806.978375</v>
      </c>
      <c r="Y40">
        <f t="shared" si="4"/>
        <v>1709.8289999999997</v>
      </c>
      <c r="Z40">
        <f t="shared" si="4"/>
        <v>1554.3900000000003</v>
      </c>
    </row>
    <row r="42" ht="12.75">
      <c r="A42" s="1" t="s">
        <v>163</v>
      </c>
    </row>
    <row r="43" spans="1:9" ht="12.75">
      <c r="A43" s="8" t="s">
        <v>298</v>
      </c>
      <c r="B43" s="8" t="s">
        <v>164</v>
      </c>
      <c r="C43" s="8" t="s">
        <v>165</v>
      </c>
      <c r="D43" t="s">
        <v>166</v>
      </c>
      <c r="E43" t="s">
        <v>226</v>
      </c>
      <c r="F43" s="8" t="s">
        <v>449</v>
      </c>
      <c r="G43" s="8" t="s">
        <v>454</v>
      </c>
      <c r="H43" t="s">
        <v>225</v>
      </c>
      <c r="I43" t="s">
        <v>227</v>
      </c>
    </row>
    <row r="44" spans="1:9" ht="12.75">
      <c r="A44" s="8">
        <v>1</v>
      </c>
      <c r="B44" s="8">
        <v>51</v>
      </c>
      <c r="C44" s="8">
        <v>2</v>
      </c>
      <c r="D44" s="8">
        <v>2850</v>
      </c>
      <c r="E44" s="8">
        <v>152</v>
      </c>
      <c r="F44" s="8">
        <v>400</v>
      </c>
      <c r="G44" s="8">
        <v>3.8</v>
      </c>
      <c r="H44" s="8">
        <f>AVERAGE(E44:E53)</f>
        <v>141.1</v>
      </c>
      <c r="I44" s="8">
        <f>STDEV(E44:E53)</f>
        <v>27.53765099318062</v>
      </c>
    </row>
    <row r="45" spans="1:9" ht="12.75">
      <c r="A45" s="8">
        <v>2</v>
      </c>
      <c r="B45" s="8">
        <v>46</v>
      </c>
      <c r="C45" s="8">
        <v>6</v>
      </c>
      <c r="D45" s="8">
        <v>1995</v>
      </c>
      <c r="E45" s="8">
        <v>121</v>
      </c>
      <c r="F45" s="8">
        <v>146</v>
      </c>
      <c r="G45" s="8">
        <v>1.9</v>
      </c>
      <c r="H45" t="s">
        <v>452</v>
      </c>
      <c r="I45" t="s">
        <v>455</v>
      </c>
    </row>
    <row r="46" spans="1:9" ht="12.75">
      <c r="A46" s="8">
        <v>3</v>
      </c>
      <c r="B46" s="8">
        <v>1</v>
      </c>
      <c r="C46" s="8">
        <v>4</v>
      </c>
      <c r="D46" s="8">
        <v>2358</v>
      </c>
      <c r="E46" s="8">
        <v>167</v>
      </c>
      <c r="F46" s="8">
        <v>215</v>
      </c>
      <c r="G46" s="8">
        <v>2.2</v>
      </c>
      <c r="H46" s="8">
        <f>AVERAGE(F44:F53)</f>
        <v>227.1</v>
      </c>
      <c r="I46" s="8">
        <f>AVERAGE(G44:G53)</f>
        <v>2.45</v>
      </c>
    </row>
    <row r="47" spans="1:7" ht="12.75">
      <c r="A47" s="8">
        <v>4</v>
      </c>
      <c r="B47" s="8">
        <v>47</v>
      </c>
      <c r="C47" s="8">
        <v>1</v>
      </c>
      <c r="D47" s="8">
        <v>2491</v>
      </c>
      <c r="E47" s="8">
        <v>156</v>
      </c>
      <c r="F47" s="8">
        <v>224</v>
      </c>
      <c r="G47" s="8">
        <v>1.6</v>
      </c>
    </row>
    <row r="48" spans="1:7" ht="12.75">
      <c r="A48" s="8">
        <v>5</v>
      </c>
      <c r="B48" s="8">
        <v>45</v>
      </c>
      <c r="C48" s="8">
        <v>3</v>
      </c>
      <c r="D48" s="8">
        <v>2472</v>
      </c>
      <c r="E48" s="8">
        <v>134</v>
      </c>
      <c r="F48" s="8">
        <v>202</v>
      </c>
      <c r="G48" s="8">
        <v>2.4</v>
      </c>
    </row>
    <row r="49" spans="1:7" ht="12.75">
      <c r="A49" s="8">
        <v>6</v>
      </c>
      <c r="B49" s="8">
        <v>45</v>
      </c>
      <c r="C49" s="8">
        <v>2</v>
      </c>
      <c r="D49" s="8">
        <v>2522</v>
      </c>
      <c r="E49" s="8">
        <v>140</v>
      </c>
      <c r="F49" s="8">
        <v>281</v>
      </c>
      <c r="G49" s="8">
        <v>2</v>
      </c>
    </row>
    <row r="50" spans="1:7" ht="12.75">
      <c r="A50" s="8">
        <v>7</v>
      </c>
      <c r="B50" s="8">
        <v>4</v>
      </c>
      <c r="C50" s="8">
        <v>7</v>
      </c>
      <c r="D50" s="10">
        <v>1783</v>
      </c>
      <c r="E50" s="8">
        <v>113</v>
      </c>
      <c r="F50" s="8">
        <v>102</v>
      </c>
      <c r="G50" s="8">
        <v>1.3</v>
      </c>
    </row>
    <row r="51" spans="1:7" ht="12.75">
      <c r="A51" s="8">
        <v>8</v>
      </c>
      <c r="B51" s="8">
        <v>48</v>
      </c>
      <c r="C51" s="8">
        <v>1</v>
      </c>
      <c r="D51" s="8">
        <v>2359</v>
      </c>
      <c r="E51" s="8">
        <v>193</v>
      </c>
      <c r="F51" s="8">
        <v>198</v>
      </c>
      <c r="G51" s="8">
        <v>3.4</v>
      </c>
    </row>
    <row r="52" spans="1:7" ht="12.75">
      <c r="A52" s="8">
        <v>9</v>
      </c>
      <c r="B52" s="8">
        <v>44</v>
      </c>
      <c r="C52" s="8">
        <v>3</v>
      </c>
      <c r="D52" s="8">
        <v>2461</v>
      </c>
      <c r="E52" s="8">
        <v>137</v>
      </c>
      <c r="F52" s="8">
        <v>301</v>
      </c>
      <c r="G52" s="8">
        <v>3.7</v>
      </c>
    </row>
    <row r="53" spans="1:7" ht="12.75">
      <c r="A53" s="8">
        <v>10</v>
      </c>
      <c r="B53" s="8">
        <v>46</v>
      </c>
      <c r="C53" s="8">
        <v>7</v>
      </c>
      <c r="D53" s="8">
        <v>1943</v>
      </c>
      <c r="E53" s="8">
        <v>98</v>
      </c>
      <c r="F53" s="8">
        <v>202</v>
      </c>
      <c r="G53" s="8">
        <v>2.2</v>
      </c>
    </row>
    <row r="54" spans="1:7" ht="12.75">
      <c r="A54" s="8"/>
      <c r="B54" s="8"/>
      <c r="C54" s="8"/>
      <c r="D54" s="8"/>
      <c r="E54" s="8"/>
      <c r="F54" s="8"/>
      <c r="G54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34"/>
  <sheetViews>
    <sheetView workbookViewId="0" topLeftCell="A1">
      <selection activeCell="O11" sqref="O11"/>
    </sheetView>
  </sheetViews>
  <sheetFormatPr defaultColWidth="9.140625" defaultRowHeight="12.75"/>
  <cols>
    <col min="1" max="1" width="4.00390625" style="0" bestFit="1" customWidth="1"/>
    <col min="2" max="2" width="10.57421875" style="0" bestFit="1" customWidth="1"/>
    <col min="3" max="5" width="7.140625" style="0" bestFit="1" customWidth="1"/>
    <col min="6" max="6" width="9.7109375" style="0" bestFit="1" customWidth="1"/>
    <col min="7" max="7" width="8.57421875" style="0" bestFit="1" customWidth="1"/>
    <col min="8" max="9" width="9.28125" style="0" bestFit="1" customWidth="1"/>
    <col min="13" max="13" width="10.28125" style="0" bestFit="1" customWidth="1"/>
    <col min="14" max="14" width="11.7109375" style="0" bestFit="1" customWidth="1"/>
    <col min="15" max="15" width="10.57421875" style="0" bestFit="1" customWidth="1"/>
    <col min="16" max="16" width="8.57421875" style="0" bestFit="1" customWidth="1"/>
  </cols>
  <sheetData>
    <row r="1" spans="2:17" ht="12.75">
      <c r="B1" t="s">
        <v>167</v>
      </c>
      <c r="C1" t="s">
        <v>168</v>
      </c>
      <c r="D1" t="s">
        <v>169</v>
      </c>
      <c r="E1" t="s">
        <v>170</v>
      </c>
      <c r="F1" t="s">
        <v>167</v>
      </c>
      <c r="G1" t="s">
        <v>171</v>
      </c>
      <c r="H1" t="s">
        <v>171</v>
      </c>
      <c r="I1" t="s">
        <v>172</v>
      </c>
      <c r="J1" t="s">
        <v>173</v>
      </c>
      <c r="K1" t="s">
        <v>174</v>
      </c>
      <c r="L1" t="s">
        <v>175</v>
      </c>
      <c r="M1" t="s">
        <v>176</v>
      </c>
      <c r="N1" t="s">
        <v>177</v>
      </c>
      <c r="O1" t="s">
        <v>178</v>
      </c>
      <c r="P1" t="s">
        <v>179</v>
      </c>
      <c r="Q1" t="s">
        <v>180</v>
      </c>
    </row>
    <row r="2" spans="1:18" ht="12.75">
      <c r="A2" s="4">
        <v>12</v>
      </c>
      <c r="B2" t="s">
        <v>181</v>
      </c>
      <c r="C2" t="s">
        <v>182</v>
      </c>
      <c r="D2" s="11" t="s">
        <v>183</v>
      </c>
      <c r="E2" s="11" t="s">
        <v>184</v>
      </c>
      <c r="F2">
        <v>20</v>
      </c>
      <c r="G2">
        <v>2.4</v>
      </c>
      <c r="H2">
        <v>16017</v>
      </c>
      <c r="I2">
        <v>10179</v>
      </c>
      <c r="J2" s="12">
        <f aca="true" t="shared" si="0" ref="J2:J9">I2*$P$2/1000</f>
        <v>66.1635</v>
      </c>
      <c r="O2" s="13">
        <v>1.22</v>
      </c>
      <c r="P2" s="13">
        <v>6.5</v>
      </c>
      <c r="Q2" s="13">
        <v>4.8</v>
      </c>
      <c r="R2" t="s">
        <v>185</v>
      </c>
    </row>
    <row r="3" spans="2:18" ht="12.75">
      <c r="B3">
        <v>50</v>
      </c>
      <c r="C3">
        <v>6</v>
      </c>
      <c r="D3">
        <v>12500</v>
      </c>
      <c r="E3">
        <v>10330</v>
      </c>
      <c r="I3">
        <v>10330</v>
      </c>
      <c r="J3" s="14">
        <f t="shared" si="0"/>
        <v>67.145</v>
      </c>
      <c r="K3">
        <v>38</v>
      </c>
      <c r="L3">
        <v>68</v>
      </c>
      <c r="M3" s="14">
        <f>K3*$P$2</f>
        <v>247</v>
      </c>
      <c r="N3" s="4">
        <v>9.2</v>
      </c>
      <c r="O3" s="4">
        <v>3</v>
      </c>
      <c r="P3" s="4">
        <v>12</v>
      </c>
      <c r="R3" s="4">
        <f>(M4-M3)/SQRT(12)</f>
        <v>56.29165124598852</v>
      </c>
    </row>
    <row r="4" spans="2:18" ht="12.75">
      <c r="B4">
        <v>80</v>
      </c>
      <c r="C4">
        <v>9.6</v>
      </c>
      <c r="D4">
        <v>11900</v>
      </c>
      <c r="E4">
        <v>11668</v>
      </c>
      <c r="I4">
        <v>11668</v>
      </c>
      <c r="J4" s="12">
        <f t="shared" si="0"/>
        <v>75.842</v>
      </c>
      <c r="M4" s="14">
        <f>L3*$P$2</f>
        <v>442</v>
      </c>
      <c r="R4" s="4"/>
    </row>
    <row r="5" spans="2:18" ht="12.75">
      <c r="B5">
        <v>100</v>
      </c>
      <c r="C5">
        <v>12</v>
      </c>
      <c r="D5">
        <v>12000</v>
      </c>
      <c r="E5">
        <v>13219</v>
      </c>
      <c r="I5">
        <v>13219</v>
      </c>
      <c r="J5" s="12">
        <f t="shared" si="0"/>
        <v>85.9235</v>
      </c>
      <c r="M5" s="4"/>
      <c r="R5" s="4"/>
    </row>
    <row r="6" spans="1:18" ht="12.75">
      <c r="A6" s="4">
        <v>20</v>
      </c>
      <c r="B6" t="s">
        <v>186</v>
      </c>
      <c r="C6" t="s">
        <v>187</v>
      </c>
      <c r="D6" s="11" t="s">
        <v>188</v>
      </c>
      <c r="E6" s="11" t="s">
        <v>184</v>
      </c>
      <c r="F6">
        <v>79</v>
      </c>
      <c r="G6">
        <v>15.8</v>
      </c>
      <c r="H6">
        <v>15063</v>
      </c>
      <c r="I6">
        <v>9859</v>
      </c>
      <c r="J6" s="12">
        <f t="shared" si="0"/>
        <v>64.0835</v>
      </c>
      <c r="M6" s="4"/>
      <c r="R6" s="4"/>
    </row>
    <row r="7" spans="2:18" ht="12.75">
      <c r="B7">
        <v>80</v>
      </c>
      <c r="C7">
        <v>16</v>
      </c>
      <c r="D7">
        <v>15000</v>
      </c>
      <c r="E7">
        <v>10139</v>
      </c>
      <c r="I7">
        <v>10139</v>
      </c>
      <c r="J7" s="14">
        <f t="shared" si="0"/>
        <v>65.9035</v>
      </c>
      <c r="K7">
        <v>5</v>
      </c>
      <c r="L7">
        <v>5</v>
      </c>
      <c r="M7" s="14">
        <f>K7*$P$2</f>
        <v>32.5</v>
      </c>
      <c r="N7" s="4">
        <v>16.3</v>
      </c>
      <c r="O7" s="4">
        <v>4</v>
      </c>
      <c r="P7" s="4">
        <v>20</v>
      </c>
      <c r="R7" s="4">
        <f>(M8-M7)/SQRT(12)</f>
        <v>0</v>
      </c>
    </row>
    <row r="8" spans="2:18" ht="12.75">
      <c r="B8">
        <v>99</v>
      </c>
      <c r="C8">
        <v>19.8</v>
      </c>
      <c r="D8">
        <v>14500</v>
      </c>
      <c r="E8">
        <v>14272</v>
      </c>
      <c r="I8">
        <v>14272</v>
      </c>
      <c r="J8" s="12">
        <f t="shared" si="0"/>
        <v>92.768</v>
      </c>
      <c r="M8" s="14">
        <f>L7*$P$2</f>
        <v>32.5</v>
      </c>
      <c r="R8" s="4"/>
    </row>
    <row r="9" spans="2:18" ht="12.75">
      <c r="B9">
        <v>100</v>
      </c>
      <c r="C9">
        <v>20</v>
      </c>
      <c r="D9">
        <v>14499</v>
      </c>
      <c r="E9">
        <v>14427</v>
      </c>
      <c r="I9">
        <v>14427</v>
      </c>
      <c r="J9" s="12">
        <f t="shared" si="0"/>
        <v>93.7755</v>
      </c>
      <c r="M9" s="4"/>
      <c r="R9" s="4"/>
    </row>
    <row r="10" spans="1:18" ht="12.75">
      <c r="A10" s="4">
        <v>50</v>
      </c>
      <c r="B10" t="s">
        <v>189</v>
      </c>
      <c r="C10">
        <v>100</v>
      </c>
      <c r="D10">
        <v>50</v>
      </c>
      <c r="E10" t="s">
        <v>190</v>
      </c>
      <c r="F10" t="s">
        <v>191</v>
      </c>
      <c r="K10">
        <v>0</v>
      </c>
      <c r="L10">
        <v>0</v>
      </c>
      <c r="M10" s="4">
        <v>0</v>
      </c>
      <c r="R10" s="4"/>
    </row>
    <row r="11" spans="1:18" ht="12.75">
      <c r="A11" s="4">
        <v>76</v>
      </c>
      <c r="B11" t="s">
        <v>181</v>
      </c>
      <c r="C11" t="s">
        <v>182</v>
      </c>
      <c r="D11" s="11" t="s">
        <v>192</v>
      </c>
      <c r="E11" s="11">
        <v>20</v>
      </c>
      <c r="F11">
        <v>15.2</v>
      </c>
      <c r="G11">
        <v>17107</v>
      </c>
      <c r="H11">
        <v>9548</v>
      </c>
      <c r="I11">
        <v>9548</v>
      </c>
      <c r="J11" s="12">
        <f>I11*$O$2/1000</f>
        <v>11.64856</v>
      </c>
      <c r="M11" s="4"/>
      <c r="O11" s="4">
        <v>10</v>
      </c>
      <c r="P11" s="4">
        <v>76</v>
      </c>
      <c r="R11" s="4"/>
    </row>
    <row r="12" spans="2:18" ht="12.75">
      <c r="B12">
        <v>50</v>
      </c>
      <c r="C12">
        <v>38</v>
      </c>
      <c r="D12">
        <v>12637</v>
      </c>
      <c r="E12">
        <v>9966</v>
      </c>
      <c r="I12">
        <v>9966</v>
      </c>
      <c r="J12" s="14">
        <f>I12*$O$2/1000</f>
        <v>12.158520000000001</v>
      </c>
      <c r="K12">
        <v>596</v>
      </c>
      <c r="L12">
        <v>596</v>
      </c>
      <c r="M12" s="14">
        <f>K12*$O$2</f>
        <v>727.12</v>
      </c>
      <c r="N12" s="4">
        <v>2.1</v>
      </c>
      <c r="R12" s="4">
        <f>(M13-M12)/SQRT(12)</f>
        <v>0</v>
      </c>
    </row>
    <row r="13" spans="2:18" ht="12.75">
      <c r="B13">
        <v>80</v>
      </c>
      <c r="C13">
        <v>60.8</v>
      </c>
      <c r="D13">
        <v>11900</v>
      </c>
      <c r="E13">
        <v>11576</v>
      </c>
      <c r="I13">
        <v>11576</v>
      </c>
      <c r="J13" s="12">
        <f>I13*$O$2/1000</f>
        <v>14.12272</v>
      </c>
      <c r="M13" s="14">
        <f>L12*$O$2</f>
        <v>727.12</v>
      </c>
      <c r="R13" s="4"/>
    </row>
    <row r="14" spans="2:18" ht="12.75">
      <c r="B14">
        <v>100</v>
      </c>
      <c r="C14">
        <v>76</v>
      </c>
      <c r="D14">
        <v>12000</v>
      </c>
      <c r="E14">
        <v>13311</v>
      </c>
      <c r="I14">
        <v>13311</v>
      </c>
      <c r="J14" s="12">
        <f>I14*$O$2/1000</f>
        <v>16.23942</v>
      </c>
      <c r="M14" s="4"/>
      <c r="R14" s="4"/>
    </row>
    <row r="15" spans="1:18" ht="12.75">
      <c r="A15" s="4">
        <v>100</v>
      </c>
      <c r="B15" t="s">
        <v>181</v>
      </c>
      <c r="C15" t="s">
        <v>182</v>
      </c>
      <c r="D15" s="11" t="s">
        <v>183</v>
      </c>
      <c r="E15" s="11" t="s">
        <v>184</v>
      </c>
      <c r="F15">
        <v>25</v>
      </c>
      <c r="G15">
        <v>25</v>
      </c>
      <c r="H15">
        <v>12999</v>
      </c>
      <c r="I15">
        <v>8089</v>
      </c>
      <c r="J15" s="12">
        <f>I15*$P$2/1000</f>
        <v>52.5785</v>
      </c>
      <c r="M15" s="4"/>
      <c r="R15" s="4"/>
    </row>
    <row r="16" spans="2:18" ht="12.75">
      <c r="B16">
        <v>50</v>
      </c>
      <c r="C16">
        <v>50</v>
      </c>
      <c r="D16">
        <v>10700</v>
      </c>
      <c r="E16">
        <v>8708</v>
      </c>
      <c r="I16">
        <v>8708</v>
      </c>
      <c r="J16" s="14">
        <f>I16*$P$2/1000</f>
        <v>56.602</v>
      </c>
      <c r="K16">
        <v>250</v>
      </c>
      <c r="L16">
        <v>566</v>
      </c>
      <c r="M16" s="14">
        <f>K16*$P$2</f>
        <v>1625</v>
      </c>
      <c r="N16" s="4">
        <v>5.1</v>
      </c>
      <c r="O16" s="4">
        <v>15</v>
      </c>
      <c r="P16" s="4">
        <v>100</v>
      </c>
      <c r="R16" s="4">
        <f>(M17-M16)/SQRT(12)</f>
        <v>592.9387264577457</v>
      </c>
    </row>
    <row r="17" spans="2:18" ht="12.75">
      <c r="B17">
        <v>80</v>
      </c>
      <c r="C17">
        <v>80</v>
      </c>
      <c r="D17">
        <v>10087</v>
      </c>
      <c r="E17">
        <v>9420</v>
      </c>
      <c r="I17">
        <v>9420</v>
      </c>
      <c r="J17" s="12">
        <f>I17*$P$2/1000</f>
        <v>61.23</v>
      </c>
      <c r="M17" s="14">
        <f>L16*$P$2</f>
        <v>3679</v>
      </c>
      <c r="R17" s="4"/>
    </row>
    <row r="18" spans="2:18" ht="12.75">
      <c r="B18">
        <v>100</v>
      </c>
      <c r="C18">
        <v>100</v>
      </c>
      <c r="D18">
        <v>10000</v>
      </c>
      <c r="E18">
        <v>9877</v>
      </c>
      <c r="I18">
        <v>9877</v>
      </c>
      <c r="J18" s="12">
        <f>I18*$P$2/1000</f>
        <v>64.2005</v>
      </c>
      <c r="M18" s="4"/>
      <c r="R18" s="4"/>
    </row>
    <row r="19" spans="1:18" ht="12.75">
      <c r="A19" s="4">
        <v>155</v>
      </c>
      <c r="B19" t="s">
        <v>181</v>
      </c>
      <c r="C19" t="s">
        <v>182</v>
      </c>
      <c r="D19" s="11" t="s">
        <v>192</v>
      </c>
      <c r="E19" s="11">
        <v>35</v>
      </c>
      <c r="F19">
        <v>54.25</v>
      </c>
      <c r="G19">
        <v>11244</v>
      </c>
      <c r="H19">
        <v>8265</v>
      </c>
      <c r="I19">
        <v>8265</v>
      </c>
      <c r="J19" s="12">
        <f>I19*$O$2/1000</f>
        <v>10.0833</v>
      </c>
      <c r="M19" s="4"/>
      <c r="R19" s="4"/>
    </row>
    <row r="20" spans="2:18" ht="12.75">
      <c r="B20">
        <v>60</v>
      </c>
      <c r="C20">
        <v>93</v>
      </c>
      <c r="D20">
        <v>10053</v>
      </c>
      <c r="E20">
        <v>8541</v>
      </c>
      <c r="I20">
        <v>8541</v>
      </c>
      <c r="J20" s="14">
        <f>I20*$O$2/1000</f>
        <v>10.420020000000001</v>
      </c>
      <c r="K20">
        <v>260</v>
      </c>
      <c r="L20">
        <v>953</v>
      </c>
      <c r="M20" s="14">
        <f>K20*$O$2</f>
        <v>317.2</v>
      </c>
      <c r="N20" s="4">
        <v>0.6</v>
      </c>
      <c r="O20" s="4">
        <v>20</v>
      </c>
      <c r="P20" s="4">
        <v>155</v>
      </c>
      <c r="R20" s="4">
        <f>(M21-M20)/SQRT(12)</f>
        <v>244.06327929453053</v>
      </c>
    </row>
    <row r="21" spans="2:18" ht="12.75">
      <c r="B21">
        <v>80</v>
      </c>
      <c r="C21">
        <v>124</v>
      </c>
      <c r="D21">
        <v>9718</v>
      </c>
      <c r="E21">
        <v>8900</v>
      </c>
      <c r="I21">
        <v>8900</v>
      </c>
      <c r="J21" s="12">
        <f>I21*$O$2/1000</f>
        <v>10.858</v>
      </c>
      <c r="M21" s="14">
        <f>L20*$O$2</f>
        <v>1162.66</v>
      </c>
      <c r="R21" s="4"/>
    </row>
    <row r="22" spans="2:18" ht="12.75">
      <c r="B22">
        <v>100</v>
      </c>
      <c r="C22">
        <v>155</v>
      </c>
      <c r="D22">
        <v>9600</v>
      </c>
      <c r="E22">
        <v>9381</v>
      </c>
      <c r="I22">
        <v>9381</v>
      </c>
      <c r="J22" s="12">
        <f>I22*$O$2/1000</f>
        <v>11.44482</v>
      </c>
      <c r="M22" s="4"/>
      <c r="R22" s="4"/>
    </row>
    <row r="23" spans="1:18" ht="12.75">
      <c r="A23" s="4">
        <v>197</v>
      </c>
      <c r="B23" t="s">
        <v>181</v>
      </c>
      <c r="C23" t="s">
        <v>182</v>
      </c>
      <c r="D23" s="11" t="s">
        <v>183</v>
      </c>
      <c r="E23" s="11" t="s">
        <v>184</v>
      </c>
      <c r="F23">
        <v>35</v>
      </c>
      <c r="G23">
        <v>68.95</v>
      </c>
      <c r="H23">
        <v>10750</v>
      </c>
      <c r="I23">
        <v>8348</v>
      </c>
      <c r="J23" s="12">
        <f>I23*$P$2/1000</f>
        <v>54.262</v>
      </c>
      <c r="M23" s="4"/>
      <c r="R23" s="4"/>
    </row>
    <row r="24" spans="2:18" ht="12.75">
      <c r="B24">
        <v>60</v>
      </c>
      <c r="C24">
        <v>118.2</v>
      </c>
      <c r="D24">
        <v>9850</v>
      </c>
      <c r="E24">
        <v>8833</v>
      </c>
      <c r="I24">
        <v>8833</v>
      </c>
      <c r="J24" s="14">
        <f>I24*$P$2/1000</f>
        <v>57.4145</v>
      </c>
      <c r="K24">
        <v>443</v>
      </c>
      <c r="L24">
        <v>775</v>
      </c>
      <c r="M24" s="14">
        <f>K24*$P$2</f>
        <v>2879.5</v>
      </c>
      <c r="N24" s="4">
        <v>3.5</v>
      </c>
      <c r="O24" s="4">
        <v>20</v>
      </c>
      <c r="P24" s="4">
        <v>197</v>
      </c>
      <c r="R24" s="4">
        <f>(M25-M24)/SQRT(12)</f>
        <v>622.9609404556062</v>
      </c>
    </row>
    <row r="25" spans="2:18" ht="12.75">
      <c r="B25">
        <v>80</v>
      </c>
      <c r="C25">
        <v>157.6</v>
      </c>
      <c r="D25">
        <v>9644</v>
      </c>
      <c r="E25">
        <v>9225</v>
      </c>
      <c r="I25">
        <v>9225</v>
      </c>
      <c r="J25" s="12">
        <f>I25*$P$2/1000</f>
        <v>59.9625</v>
      </c>
      <c r="M25" s="14">
        <f>L24*$P$2</f>
        <v>5037.5</v>
      </c>
      <c r="R25" s="4"/>
    </row>
    <row r="26" spans="2:18" ht="12.75">
      <c r="B26">
        <v>100</v>
      </c>
      <c r="C26">
        <v>197</v>
      </c>
      <c r="D26">
        <v>9600</v>
      </c>
      <c r="E26">
        <v>9620</v>
      </c>
      <c r="I26">
        <v>9620</v>
      </c>
      <c r="J26" s="12">
        <f>I26*$P$2/1000</f>
        <v>62.53</v>
      </c>
      <c r="M26" s="4"/>
      <c r="R26" s="4"/>
    </row>
    <row r="27" spans="1:18" ht="12.75">
      <c r="A27" s="4">
        <v>350</v>
      </c>
      <c r="B27" t="s">
        <v>181</v>
      </c>
      <c r="C27" t="s">
        <v>182</v>
      </c>
      <c r="D27" s="11" t="s">
        <v>192</v>
      </c>
      <c r="E27" s="11">
        <v>40</v>
      </c>
      <c r="F27">
        <v>140</v>
      </c>
      <c r="G27">
        <v>10200</v>
      </c>
      <c r="H27">
        <v>8402</v>
      </c>
      <c r="I27">
        <v>8402</v>
      </c>
      <c r="J27" s="12">
        <f>I27*$O$2/1000</f>
        <v>10.250440000000001</v>
      </c>
      <c r="M27" s="4"/>
      <c r="R27" s="4"/>
    </row>
    <row r="28" spans="2:18" ht="12.75">
      <c r="B28">
        <v>65</v>
      </c>
      <c r="C28">
        <v>227.5</v>
      </c>
      <c r="D28">
        <v>9600</v>
      </c>
      <c r="E28">
        <v>8896</v>
      </c>
      <c r="I28">
        <v>8896</v>
      </c>
      <c r="J28" s="14">
        <f>I28*$O$2/1000</f>
        <v>10.853119999999999</v>
      </c>
      <c r="K28">
        <v>1915</v>
      </c>
      <c r="L28">
        <v>4468</v>
      </c>
      <c r="M28" s="14">
        <f>K28*$O$2</f>
        <v>2336.2999999999997</v>
      </c>
      <c r="N28" s="4">
        <v>0.7</v>
      </c>
      <c r="O28" s="4">
        <v>35</v>
      </c>
      <c r="P28" s="4">
        <v>350</v>
      </c>
      <c r="R28" s="4">
        <f>(M29-M28)/SQRT(12)</f>
        <v>899.12489471708</v>
      </c>
    </row>
    <row r="29" spans="2:18" ht="12.75">
      <c r="B29">
        <v>80</v>
      </c>
      <c r="C29">
        <v>280</v>
      </c>
      <c r="D29">
        <v>9500</v>
      </c>
      <c r="E29">
        <v>9244</v>
      </c>
      <c r="I29">
        <v>9244</v>
      </c>
      <c r="J29" s="12">
        <f>I29*$O$2/1000</f>
        <v>11.27768</v>
      </c>
      <c r="M29" s="14">
        <f>L28*$O$2</f>
        <v>5450.96</v>
      </c>
      <c r="R29" s="4"/>
    </row>
    <row r="30" spans="2:18" ht="12.75">
      <c r="B30">
        <v>100</v>
      </c>
      <c r="C30">
        <v>350</v>
      </c>
      <c r="D30">
        <v>9500</v>
      </c>
      <c r="E30">
        <v>9768</v>
      </c>
      <c r="I30">
        <v>9768</v>
      </c>
      <c r="J30" s="12">
        <f>I30*$O$2/1000</f>
        <v>11.91696</v>
      </c>
      <c r="M30" s="4"/>
      <c r="R30" s="4"/>
    </row>
    <row r="31" spans="1:18" ht="12.75">
      <c r="A31" s="4">
        <v>400</v>
      </c>
      <c r="B31" t="s">
        <v>193</v>
      </c>
      <c r="C31" t="s">
        <v>182</v>
      </c>
      <c r="D31" s="11" t="s">
        <v>194</v>
      </c>
      <c r="E31" s="11">
        <v>25</v>
      </c>
      <c r="F31">
        <v>100</v>
      </c>
      <c r="G31">
        <v>12751</v>
      </c>
      <c r="H31">
        <v>8848</v>
      </c>
      <c r="I31">
        <v>8848</v>
      </c>
      <c r="J31" s="12">
        <f>I31*$Q$2/1000</f>
        <v>42.4704</v>
      </c>
      <c r="M31" s="4"/>
      <c r="R31" s="4"/>
    </row>
    <row r="32" spans="2:18" ht="12.75">
      <c r="B32">
        <v>50</v>
      </c>
      <c r="C32">
        <v>200</v>
      </c>
      <c r="D32">
        <v>10825</v>
      </c>
      <c r="E32">
        <v>8965</v>
      </c>
      <c r="I32">
        <v>8965</v>
      </c>
      <c r="J32" s="14">
        <f>I32*$Q$2/1000</f>
        <v>43.032</v>
      </c>
      <c r="K32">
        <v>0</v>
      </c>
      <c r="L32">
        <v>0</v>
      </c>
      <c r="M32" s="4">
        <v>6000</v>
      </c>
      <c r="N32" s="4">
        <v>1.3</v>
      </c>
      <c r="O32" s="4">
        <v>10</v>
      </c>
      <c r="P32" s="4">
        <v>400</v>
      </c>
      <c r="R32" s="4"/>
    </row>
    <row r="33" spans="2:13" ht="12.75">
      <c r="B33">
        <v>80</v>
      </c>
      <c r="C33">
        <v>320</v>
      </c>
      <c r="D33">
        <v>10170</v>
      </c>
      <c r="E33">
        <v>9210</v>
      </c>
      <c r="I33">
        <v>9210</v>
      </c>
      <c r="J33" s="12">
        <f>I33*$Q$2/1000</f>
        <v>44.208</v>
      </c>
      <c r="M33" s="4"/>
    </row>
    <row r="34" spans="2:13" ht="12.75">
      <c r="B34">
        <v>100</v>
      </c>
      <c r="C34">
        <v>400</v>
      </c>
      <c r="D34">
        <v>10000</v>
      </c>
      <c r="E34">
        <v>9438</v>
      </c>
      <c r="I34">
        <v>9438</v>
      </c>
      <c r="J34" s="12">
        <f>I34*$Q$2/1000</f>
        <v>45.3024</v>
      </c>
      <c r="M34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51"/>
  <sheetViews>
    <sheetView workbookViewId="0" topLeftCell="A17">
      <selection activeCell="H9" sqref="H9"/>
    </sheetView>
  </sheetViews>
  <sheetFormatPr defaultColWidth="9.140625" defaultRowHeight="12.75"/>
  <cols>
    <col min="2" max="2" width="18.57421875" style="0" bestFit="1" customWidth="1"/>
    <col min="3" max="3" width="7.7109375" style="0" bestFit="1" customWidth="1"/>
    <col min="7" max="7" width="15.421875" style="0" bestFit="1" customWidth="1"/>
    <col min="8" max="8" width="13.28125" style="0" bestFit="1" customWidth="1"/>
    <col min="9" max="9" width="13.140625" style="0" bestFit="1" customWidth="1"/>
    <col min="10" max="10" width="15.00390625" style="0" bestFit="1" customWidth="1"/>
    <col min="12" max="12" width="30.28125" style="0" bestFit="1" customWidth="1"/>
    <col min="13" max="13" width="10.28125" style="0" bestFit="1" customWidth="1"/>
  </cols>
  <sheetData>
    <row r="1" spans="1:17" s="1" customFormat="1" ht="12.75">
      <c r="A1" t="s">
        <v>309</v>
      </c>
      <c r="B1" t="s">
        <v>167</v>
      </c>
      <c r="C1" t="s">
        <v>168</v>
      </c>
      <c r="D1" t="s">
        <v>169</v>
      </c>
      <c r="E1" t="s">
        <v>170</v>
      </c>
      <c r="F1" t="s">
        <v>167</v>
      </c>
      <c r="G1" t="s">
        <v>171</v>
      </c>
      <c r="H1" t="s">
        <v>171</v>
      </c>
      <c r="I1"/>
      <c r="J1" t="s">
        <v>173</v>
      </c>
      <c r="K1" t="s">
        <v>174</v>
      </c>
      <c r="L1" t="s">
        <v>175</v>
      </c>
      <c r="M1" t="s">
        <v>176</v>
      </c>
      <c r="N1" t="s">
        <v>195</v>
      </c>
      <c r="O1" s="13">
        <v>2.6</v>
      </c>
      <c r="P1" s="13">
        <v>6.5</v>
      </c>
      <c r="Q1" s="13">
        <v>2.5</v>
      </c>
    </row>
    <row r="2" spans="1:17" ht="12.75">
      <c r="A2" s="10">
        <v>12</v>
      </c>
      <c r="B2" t="s">
        <v>181</v>
      </c>
      <c r="C2" t="s">
        <v>182</v>
      </c>
      <c r="D2" s="11" t="s">
        <v>183</v>
      </c>
      <c r="E2" s="11" t="s">
        <v>184</v>
      </c>
      <c r="F2">
        <v>20</v>
      </c>
      <c r="G2">
        <v>2.4</v>
      </c>
      <c r="H2">
        <v>16017</v>
      </c>
      <c r="I2">
        <v>10179</v>
      </c>
      <c r="J2">
        <f>I2*6.5/1000</f>
        <v>66.1635</v>
      </c>
      <c r="O2" t="s">
        <v>196</v>
      </c>
      <c r="P2" t="s">
        <v>197</v>
      </c>
      <c r="Q2" t="s">
        <v>198</v>
      </c>
    </row>
    <row r="3" spans="1:14" ht="12.75">
      <c r="A3" s="10"/>
      <c r="B3">
        <v>50</v>
      </c>
      <c r="C3">
        <v>6</v>
      </c>
      <c r="D3">
        <v>12500</v>
      </c>
      <c r="E3">
        <v>10330</v>
      </c>
      <c r="I3">
        <v>10330</v>
      </c>
      <c r="J3" s="4">
        <f aca="true" t="shared" si="0" ref="J3:J9">I3*6.5/1000</f>
        <v>67.145</v>
      </c>
      <c r="K3">
        <v>38</v>
      </c>
      <c r="L3">
        <v>68</v>
      </c>
      <c r="M3" s="14">
        <f>K3*$P$1</f>
        <v>247</v>
      </c>
      <c r="N3" s="14">
        <f>$P$1*I3/1000</f>
        <v>67.145</v>
      </c>
    </row>
    <row r="4" spans="1:14" ht="12.75">
      <c r="A4" s="10"/>
      <c r="B4">
        <v>80</v>
      </c>
      <c r="C4">
        <v>9.6</v>
      </c>
      <c r="D4">
        <v>11900</v>
      </c>
      <c r="E4">
        <v>11668</v>
      </c>
      <c r="I4">
        <v>11668</v>
      </c>
      <c r="J4">
        <f t="shared" si="0"/>
        <v>75.842</v>
      </c>
      <c r="M4" s="4"/>
      <c r="N4">
        <f aca="true" t="shared" si="1" ref="N4:N31">6.5*I4/1000</f>
        <v>75.842</v>
      </c>
    </row>
    <row r="5" spans="1:14" ht="12.75">
      <c r="A5" s="10"/>
      <c r="B5">
        <v>100</v>
      </c>
      <c r="C5">
        <v>12</v>
      </c>
      <c r="D5">
        <v>12000</v>
      </c>
      <c r="E5">
        <v>13219</v>
      </c>
      <c r="I5">
        <v>13219</v>
      </c>
      <c r="J5">
        <f t="shared" si="0"/>
        <v>85.9235</v>
      </c>
      <c r="M5" s="4"/>
      <c r="N5">
        <f t="shared" si="1"/>
        <v>85.9235</v>
      </c>
    </row>
    <row r="6" spans="1:14" ht="12.75">
      <c r="A6" s="10">
        <v>20</v>
      </c>
      <c r="B6" t="s">
        <v>186</v>
      </c>
      <c r="C6" t="s">
        <v>187</v>
      </c>
      <c r="D6" s="11" t="s">
        <v>188</v>
      </c>
      <c r="E6" s="11" t="s">
        <v>184</v>
      </c>
      <c r="F6">
        <v>79</v>
      </c>
      <c r="G6">
        <v>15.8</v>
      </c>
      <c r="H6">
        <v>15063</v>
      </c>
      <c r="I6">
        <v>9859</v>
      </c>
      <c r="J6">
        <f t="shared" si="0"/>
        <v>64.0835</v>
      </c>
      <c r="M6" s="4"/>
      <c r="N6">
        <f t="shared" si="1"/>
        <v>64.0835</v>
      </c>
    </row>
    <row r="7" spans="1:14" ht="12.75">
      <c r="A7" s="10"/>
      <c r="B7">
        <v>80</v>
      </c>
      <c r="C7">
        <v>16</v>
      </c>
      <c r="D7">
        <v>15000</v>
      </c>
      <c r="E7">
        <v>10139</v>
      </c>
      <c r="I7">
        <v>10139</v>
      </c>
      <c r="J7" s="4">
        <f t="shared" si="0"/>
        <v>65.9035</v>
      </c>
      <c r="K7">
        <v>5</v>
      </c>
      <c r="L7">
        <v>5</v>
      </c>
      <c r="M7" s="14">
        <f>K7*$P$1</f>
        <v>32.5</v>
      </c>
      <c r="N7" s="14">
        <f>$P$1*I7/1000</f>
        <v>65.9035</v>
      </c>
    </row>
    <row r="8" spans="1:14" ht="12.75">
      <c r="A8" s="10"/>
      <c r="B8">
        <v>99</v>
      </c>
      <c r="C8">
        <v>19.8</v>
      </c>
      <c r="D8">
        <v>14500</v>
      </c>
      <c r="E8">
        <v>14272</v>
      </c>
      <c r="I8">
        <v>14272</v>
      </c>
      <c r="J8">
        <f t="shared" si="0"/>
        <v>92.768</v>
      </c>
      <c r="M8" s="4"/>
      <c r="N8">
        <f t="shared" si="1"/>
        <v>92.768</v>
      </c>
    </row>
    <row r="9" spans="1:14" ht="12.75">
      <c r="A9" s="10"/>
      <c r="B9">
        <v>100</v>
      </c>
      <c r="C9">
        <v>20</v>
      </c>
      <c r="D9">
        <v>14499</v>
      </c>
      <c r="E9">
        <v>14427</v>
      </c>
      <c r="I9">
        <v>14427</v>
      </c>
      <c r="J9">
        <f t="shared" si="0"/>
        <v>93.7755</v>
      </c>
      <c r="M9" s="4"/>
      <c r="N9">
        <f t="shared" si="1"/>
        <v>93.7755</v>
      </c>
    </row>
    <row r="10" spans="1:14" ht="12.75">
      <c r="A10" s="10">
        <v>50</v>
      </c>
      <c r="B10" t="s">
        <v>189</v>
      </c>
      <c r="C10">
        <v>100</v>
      </c>
      <c r="D10">
        <v>50</v>
      </c>
      <c r="E10" t="s">
        <v>190</v>
      </c>
      <c r="F10" t="s">
        <v>191</v>
      </c>
      <c r="K10">
        <v>0</v>
      </c>
      <c r="L10">
        <v>0</v>
      </c>
      <c r="M10" s="15">
        <v>0</v>
      </c>
      <c r="N10" s="15">
        <v>15</v>
      </c>
    </row>
    <row r="11" spans="1:14" ht="12.75">
      <c r="A11" s="10">
        <v>76</v>
      </c>
      <c r="B11" t="s">
        <v>181</v>
      </c>
      <c r="C11" t="s">
        <v>182</v>
      </c>
      <c r="D11" s="11" t="s">
        <v>192</v>
      </c>
      <c r="E11" s="11">
        <v>20</v>
      </c>
      <c r="F11">
        <v>15.2</v>
      </c>
      <c r="G11">
        <v>17107</v>
      </c>
      <c r="H11">
        <v>9548</v>
      </c>
      <c r="I11">
        <v>9548</v>
      </c>
      <c r="J11">
        <f>I11*1.22/1000</f>
        <v>11.64856</v>
      </c>
      <c r="M11" s="4"/>
      <c r="N11">
        <f t="shared" si="1"/>
        <v>62.062</v>
      </c>
    </row>
    <row r="12" spans="1:14" ht="12.75">
      <c r="A12" s="10"/>
      <c r="B12">
        <v>50</v>
      </c>
      <c r="C12">
        <v>38</v>
      </c>
      <c r="D12">
        <v>12637</v>
      </c>
      <c r="E12">
        <v>9966</v>
      </c>
      <c r="I12">
        <v>9966</v>
      </c>
      <c r="J12" s="4">
        <f>I12*1.22/1000</f>
        <v>12.158520000000001</v>
      </c>
      <c r="K12">
        <v>596</v>
      </c>
      <c r="L12">
        <v>596</v>
      </c>
      <c r="M12" s="14">
        <f>K12*$O$1</f>
        <v>1549.6000000000001</v>
      </c>
      <c r="N12" s="14">
        <f>$O$1*I12/1000</f>
        <v>25.911600000000004</v>
      </c>
    </row>
    <row r="13" spans="1:14" ht="12.75">
      <c r="A13" s="10"/>
      <c r="B13">
        <v>80</v>
      </c>
      <c r="C13">
        <v>60.8</v>
      </c>
      <c r="D13">
        <v>11900</v>
      </c>
      <c r="E13">
        <v>11576</v>
      </c>
      <c r="I13">
        <v>11576</v>
      </c>
      <c r="J13">
        <f>I13*1.22/1000</f>
        <v>14.12272</v>
      </c>
      <c r="M13" s="4"/>
      <c r="N13">
        <f t="shared" si="1"/>
        <v>75.244</v>
      </c>
    </row>
    <row r="14" spans="1:14" ht="12.75">
      <c r="A14" s="10"/>
      <c r="B14">
        <v>100</v>
      </c>
      <c r="C14">
        <v>76</v>
      </c>
      <c r="D14">
        <v>12000</v>
      </c>
      <c r="E14">
        <v>13311</v>
      </c>
      <c r="I14">
        <v>13311</v>
      </c>
      <c r="J14">
        <f>I14*1.22/1000</f>
        <v>16.23942</v>
      </c>
      <c r="M14" s="4"/>
      <c r="N14">
        <f t="shared" si="1"/>
        <v>86.5215</v>
      </c>
    </row>
    <row r="15" spans="1:14" ht="12.75">
      <c r="A15" s="10">
        <v>100</v>
      </c>
      <c r="B15" t="s">
        <v>181</v>
      </c>
      <c r="C15" t="s">
        <v>182</v>
      </c>
      <c r="D15" s="11" t="s">
        <v>183</v>
      </c>
      <c r="E15" s="11" t="s">
        <v>184</v>
      </c>
      <c r="F15">
        <v>25</v>
      </c>
      <c r="G15">
        <v>25</v>
      </c>
      <c r="H15">
        <v>12999</v>
      </c>
      <c r="I15">
        <v>8089</v>
      </c>
      <c r="J15">
        <f>I15*6.5/1000</f>
        <v>52.5785</v>
      </c>
      <c r="M15" s="4"/>
      <c r="N15">
        <f t="shared" si="1"/>
        <v>52.5785</v>
      </c>
    </row>
    <row r="16" spans="1:14" ht="12.75">
      <c r="A16" s="10"/>
      <c r="B16">
        <v>50</v>
      </c>
      <c r="C16">
        <v>50</v>
      </c>
      <c r="D16">
        <v>10700</v>
      </c>
      <c r="E16">
        <v>8708</v>
      </c>
      <c r="I16">
        <v>8708</v>
      </c>
      <c r="J16" s="4">
        <f>I16*6.5/1000</f>
        <v>56.602</v>
      </c>
      <c r="K16">
        <v>250</v>
      </c>
      <c r="L16">
        <v>566</v>
      </c>
      <c r="M16" s="14">
        <f>K16*$P$1</f>
        <v>1625</v>
      </c>
      <c r="N16" s="14">
        <f>$P$1*I16/1000</f>
        <v>56.602</v>
      </c>
    </row>
    <row r="17" spans="1:14" ht="12.75">
      <c r="A17" s="10"/>
      <c r="B17">
        <v>80</v>
      </c>
      <c r="C17">
        <v>80</v>
      </c>
      <c r="D17">
        <v>10087</v>
      </c>
      <c r="E17">
        <v>9420</v>
      </c>
      <c r="I17">
        <v>9420</v>
      </c>
      <c r="J17">
        <f>I17*6.5/1000</f>
        <v>61.23</v>
      </c>
      <c r="M17" s="4"/>
      <c r="N17">
        <f t="shared" si="1"/>
        <v>61.23</v>
      </c>
    </row>
    <row r="18" spans="1:14" ht="12.75">
      <c r="A18" s="10"/>
      <c r="B18">
        <v>100</v>
      </c>
      <c r="C18">
        <v>100</v>
      </c>
      <c r="D18">
        <v>10000</v>
      </c>
      <c r="E18">
        <v>9877</v>
      </c>
      <c r="I18">
        <v>9877</v>
      </c>
      <c r="J18">
        <f>I18*6.5/1000</f>
        <v>64.2005</v>
      </c>
      <c r="M18" s="4"/>
      <c r="N18">
        <f t="shared" si="1"/>
        <v>64.2005</v>
      </c>
    </row>
    <row r="19" spans="1:14" ht="12.75">
      <c r="A19" s="10">
        <v>155</v>
      </c>
      <c r="B19" t="s">
        <v>181</v>
      </c>
      <c r="C19" t="s">
        <v>182</v>
      </c>
      <c r="D19" s="11" t="s">
        <v>192</v>
      </c>
      <c r="E19" s="11">
        <v>35</v>
      </c>
      <c r="F19">
        <v>54.25</v>
      </c>
      <c r="G19">
        <v>11244</v>
      </c>
      <c r="H19">
        <v>8265</v>
      </c>
      <c r="I19">
        <v>8265</v>
      </c>
      <c r="J19">
        <f>I19*1.22/1000</f>
        <v>10.0833</v>
      </c>
      <c r="M19" s="4"/>
      <c r="N19">
        <f t="shared" si="1"/>
        <v>53.7225</v>
      </c>
    </row>
    <row r="20" spans="1:14" ht="12.75">
      <c r="A20" s="10"/>
      <c r="B20">
        <v>60</v>
      </c>
      <c r="C20">
        <v>93</v>
      </c>
      <c r="D20">
        <v>10053</v>
      </c>
      <c r="E20">
        <v>8541</v>
      </c>
      <c r="I20">
        <v>8541</v>
      </c>
      <c r="J20" s="4">
        <f>I20*1.22/1000</f>
        <v>10.420020000000001</v>
      </c>
      <c r="K20">
        <v>260</v>
      </c>
      <c r="L20">
        <v>953</v>
      </c>
      <c r="M20" s="14">
        <f>K20*$O$1</f>
        <v>676</v>
      </c>
      <c r="N20" s="14">
        <f>$O$1*I20/1000</f>
        <v>22.2066</v>
      </c>
    </row>
    <row r="21" spans="1:14" ht="12.75">
      <c r="A21" s="10"/>
      <c r="B21">
        <v>80</v>
      </c>
      <c r="C21">
        <v>124</v>
      </c>
      <c r="D21">
        <v>9718</v>
      </c>
      <c r="E21">
        <v>8900</v>
      </c>
      <c r="I21">
        <v>8900</v>
      </c>
      <c r="J21">
        <f>I21*1.22/1000</f>
        <v>10.858</v>
      </c>
      <c r="M21" s="4"/>
      <c r="N21">
        <f t="shared" si="1"/>
        <v>57.85</v>
      </c>
    </row>
    <row r="22" spans="1:14" ht="12.75">
      <c r="A22" s="10"/>
      <c r="B22">
        <v>100</v>
      </c>
      <c r="C22">
        <v>155</v>
      </c>
      <c r="D22">
        <v>9600</v>
      </c>
      <c r="E22">
        <v>9381</v>
      </c>
      <c r="I22">
        <v>9381</v>
      </c>
      <c r="J22">
        <f>I22*1.22/1000</f>
        <v>11.44482</v>
      </c>
      <c r="M22" s="4"/>
      <c r="N22">
        <f t="shared" si="1"/>
        <v>60.9765</v>
      </c>
    </row>
    <row r="23" spans="1:14" ht="12.75">
      <c r="A23" s="10">
        <v>197</v>
      </c>
      <c r="B23" t="s">
        <v>181</v>
      </c>
      <c r="C23" t="s">
        <v>182</v>
      </c>
      <c r="D23" s="11" t="s">
        <v>183</v>
      </c>
      <c r="E23" s="11" t="s">
        <v>184</v>
      </c>
      <c r="F23">
        <v>35</v>
      </c>
      <c r="G23">
        <v>68.95</v>
      </c>
      <c r="H23">
        <v>10750</v>
      </c>
      <c r="I23">
        <v>8348</v>
      </c>
      <c r="J23">
        <f>I23*6.5/1000</f>
        <v>54.262</v>
      </c>
      <c r="M23" s="4"/>
      <c r="N23">
        <f t="shared" si="1"/>
        <v>54.262</v>
      </c>
    </row>
    <row r="24" spans="1:14" ht="12.75">
      <c r="A24" s="10"/>
      <c r="B24">
        <v>60</v>
      </c>
      <c r="C24">
        <v>118.2</v>
      </c>
      <c r="D24">
        <v>9850</v>
      </c>
      <c r="E24">
        <v>8833</v>
      </c>
      <c r="I24">
        <v>8833</v>
      </c>
      <c r="J24" s="4">
        <f>I24*6.5/1000</f>
        <v>57.4145</v>
      </c>
      <c r="K24">
        <v>443</v>
      </c>
      <c r="L24">
        <v>775</v>
      </c>
      <c r="M24" s="14">
        <f>K24*$P$1</f>
        <v>2879.5</v>
      </c>
      <c r="N24" s="14">
        <f>$P$1*I24/1000</f>
        <v>57.4145</v>
      </c>
    </row>
    <row r="25" spans="1:14" ht="12.75">
      <c r="A25" s="10"/>
      <c r="B25">
        <v>80</v>
      </c>
      <c r="C25">
        <v>157.6</v>
      </c>
      <c r="D25">
        <v>9644</v>
      </c>
      <c r="E25">
        <v>9225</v>
      </c>
      <c r="I25">
        <v>9225</v>
      </c>
      <c r="J25">
        <f>I25*6.5/1000</f>
        <v>59.9625</v>
      </c>
      <c r="M25" s="4"/>
      <c r="N25">
        <f t="shared" si="1"/>
        <v>59.9625</v>
      </c>
    </row>
    <row r="26" spans="1:14" ht="12.75">
      <c r="A26" s="10"/>
      <c r="B26">
        <v>100</v>
      </c>
      <c r="C26">
        <v>197</v>
      </c>
      <c r="D26">
        <v>9600</v>
      </c>
      <c r="E26">
        <v>9620</v>
      </c>
      <c r="I26">
        <v>9620</v>
      </c>
      <c r="J26">
        <f>I26*6.5/1000</f>
        <v>62.53</v>
      </c>
      <c r="M26" s="4"/>
      <c r="N26">
        <f t="shared" si="1"/>
        <v>62.53</v>
      </c>
    </row>
    <row r="27" spans="1:14" ht="12.75">
      <c r="A27" s="10">
        <v>350</v>
      </c>
      <c r="B27" t="s">
        <v>181</v>
      </c>
      <c r="C27" t="s">
        <v>182</v>
      </c>
      <c r="D27" s="11" t="s">
        <v>192</v>
      </c>
      <c r="E27" s="11">
        <v>40</v>
      </c>
      <c r="F27">
        <v>140</v>
      </c>
      <c r="G27">
        <v>10200</v>
      </c>
      <c r="H27">
        <v>8402</v>
      </c>
      <c r="I27">
        <v>8402</v>
      </c>
      <c r="J27">
        <f>I27*1.22/1000</f>
        <v>10.250440000000001</v>
      </c>
      <c r="M27" s="4"/>
      <c r="N27">
        <f t="shared" si="1"/>
        <v>54.613</v>
      </c>
    </row>
    <row r="28" spans="1:14" ht="12.75">
      <c r="A28" s="10"/>
      <c r="B28">
        <v>65</v>
      </c>
      <c r="C28">
        <v>227.5</v>
      </c>
      <c r="D28">
        <v>9600</v>
      </c>
      <c r="E28">
        <v>8896</v>
      </c>
      <c r="I28">
        <v>8896</v>
      </c>
      <c r="J28" s="4">
        <f>I28*1.22/1000</f>
        <v>10.853119999999999</v>
      </c>
      <c r="K28">
        <v>1915</v>
      </c>
      <c r="L28">
        <v>4468</v>
      </c>
      <c r="M28" s="14">
        <f>K28*$O$1</f>
        <v>4979</v>
      </c>
      <c r="N28" s="14">
        <f>$O$1*I28/1000</f>
        <v>23.129600000000003</v>
      </c>
    </row>
    <row r="29" spans="1:14" ht="12.75">
      <c r="A29" s="10"/>
      <c r="B29">
        <v>80</v>
      </c>
      <c r="C29">
        <v>280</v>
      </c>
      <c r="D29">
        <v>9500</v>
      </c>
      <c r="E29">
        <v>9244</v>
      </c>
      <c r="I29">
        <v>9244</v>
      </c>
      <c r="J29">
        <f>I29*1.22/1000</f>
        <v>11.27768</v>
      </c>
      <c r="M29" s="4"/>
      <c r="N29">
        <f t="shared" si="1"/>
        <v>60.086</v>
      </c>
    </row>
    <row r="30" spans="1:14" ht="12.75">
      <c r="A30" s="10"/>
      <c r="B30">
        <v>100</v>
      </c>
      <c r="C30">
        <v>350</v>
      </c>
      <c r="D30">
        <v>9500</v>
      </c>
      <c r="E30">
        <v>9768</v>
      </c>
      <c r="I30">
        <v>9768</v>
      </c>
      <c r="J30">
        <f>I30*1.22/1000</f>
        <v>11.91696</v>
      </c>
      <c r="M30" s="4"/>
      <c r="N30">
        <f t="shared" si="1"/>
        <v>63.492</v>
      </c>
    </row>
    <row r="31" spans="1:14" ht="12.75">
      <c r="A31" s="10">
        <v>400</v>
      </c>
      <c r="B31" t="s">
        <v>193</v>
      </c>
      <c r="C31" t="s">
        <v>182</v>
      </c>
      <c r="D31" s="11" t="s">
        <v>194</v>
      </c>
      <c r="E31" s="11">
        <v>25</v>
      </c>
      <c r="F31">
        <v>100</v>
      </c>
      <c r="G31">
        <v>12751</v>
      </c>
      <c r="H31">
        <v>8848</v>
      </c>
      <c r="I31">
        <v>8848</v>
      </c>
      <c r="J31">
        <f>I31*4.8/1000</f>
        <v>42.4704</v>
      </c>
      <c r="M31" s="4"/>
      <c r="N31">
        <f t="shared" si="1"/>
        <v>57.512</v>
      </c>
    </row>
    <row r="32" spans="2:14" ht="12.75">
      <c r="B32">
        <v>50</v>
      </c>
      <c r="C32">
        <v>200</v>
      </c>
      <c r="D32">
        <v>10825</v>
      </c>
      <c r="E32">
        <v>8965</v>
      </c>
      <c r="I32">
        <v>8965</v>
      </c>
      <c r="J32" s="4">
        <f>I32*4.8/1000</f>
        <v>43.032</v>
      </c>
      <c r="K32">
        <v>0</v>
      </c>
      <c r="L32">
        <v>0</v>
      </c>
      <c r="M32" s="15">
        <v>6000</v>
      </c>
      <c r="N32" s="14">
        <f>$Q$1*I32/1000</f>
        <v>22.4125</v>
      </c>
    </row>
    <row r="33" spans="2:14" ht="12.75">
      <c r="B33">
        <v>80</v>
      </c>
      <c r="C33">
        <v>320</v>
      </c>
      <c r="D33">
        <v>10170</v>
      </c>
      <c r="E33">
        <v>9210</v>
      </c>
      <c r="I33">
        <v>9210</v>
      </c>
      <c r="J33">
        <f>I33*4.8/1000</f>
        <v>44.208</v>
      </c>
      <c r="M33" s="4"/>
      <c r="N33">
        <f>6.5*I33/1000</f>
        <v>59.865</v>
      </c>
    </row>
    <row r="34" spans="2:14" ht="12.75">
      <c r="B34">
        <v>100</v>
      </c>
      <c r="C34">
        <v>400</v>
      </c>
      <c r="D34">
        <v>10000</v>
      </c>
      <c r="E34">
        <v>9438</v>
      </c>
      <c r="I34">
        <v>9438</v>
      </c>
      <c r="J34">
        <f>I34*4.8/1000</f>
        <v>45.3024</v>
      </c>
      <c r="M34" s="4"/>
      <c r="N34">
        <f>6.5*I34/1000</f>
        <v>61.347</v>
      </c>
    </row>
    <row r="37" spans="1:11" ht="12.75">
      <c r="A37" s="1" t="s">
        <v>199</v>
      </c>
      <c r="B37" s="1" t="s">
        <v>200</v>
      </c>
      <c r="C37" s="1" t="s">
        <v>201</v>
      </c>
      <c r="D37" s="1" t="s">
        <v>202</v>
      </c>
      <c r="E37" s="1" t="s">
        <v>203</v>
      </c>
      <c r="F37" s="1" t="s">
        <v>204</v>
      </c>
      <c r="G37" s="7" t="s">
        <v>205</v>
      </c>
      <c r="H37" s="1" t="s">
        <v>206</v>
      </c>
      <c r="I37" s="1" t="s">
        <v>207</v>
      </c>
      <c r="J37" s="7" t="s">
        <v>208</v>
      </c>
      <c r="K37" s="1" t="s">
        <v>209</v>
      </c>
    </row>
    <row r="38" spans="1:11" ht="12.75">
      <c r="A38" s="34" t="s">
        <v>300</v>
      </c>
      <c r="B38" t="s">
        <v>210</v>
      </c>
      <c r="C38" s="16" t="s">
        <v>211</v>
      </c>
      <c r="D38">
        <v>3</v>
      </c>
      <c r="E38" s="16">
        <v>12</v>
      </c>
      <c r="F38">
        <v>67.145</v>
      </c>
      <c r="G38" s="8">
        <v>247</v>
      </c>
      <c r="H38" s="8">
        <v>9.2</v>
      </c>
      <c r="I38" s="8">
        <v>56.29</v>
      </c>
      <c r="J38" s="8">
        <v>5</v>
      </c>
      <c r="K38">
        <f>J38*E38</f>
        <v>60</v>
      </c>
    </row>
    <row r="39" spans="1:11" ht="12.75">
      <c r="A39" s="34" t="s">
        <v>301</v>
      </c>
      <c r="B39" t="s">
        <v>212</v>
      </c>
      <c r="C39" s="16" t="s">
        <v>213</v>
      </c>
      <c r="D39">
        <v>4</v>
      </c>
      <c r="E39" s="16">
        <v>20</v>
      </c>
      <c r="F39">
        <v>65.9035</v>
      </c>
      <c r="G39" s="8">
        <v>32.5</v>
      </c>
      <c r="H39" s="8">
        <v>16.3</v>
      </c>
      <c r="I39" s="8">
        <v>0</v>
      </c>
      <c r="J39" s="8">
        <v>4</v>
      </c>
      <c r="K39">
        <f aca="true" t="shared" si="2" ref="K39:K46">J39*E39</f>
        <v>80</v>
      </c>
    </row>
    <row r="40" spans="1:11" ht="12.75">
      <c r="A40" s="34" t="s">
        <v>302</v>
      </c>
      <c r="B40" t="s">
        <v>189</v>
      </c>
      <c r="C40" s="16"/>
      <c r="D40">
        <v>0</v>
      </c>
      <c r="E40" s="16">
        <v>50</v>
      </c>
      <c r="F40">
        <v>15</v>
      </c>
      <c r="G40" s="8">
        <v>0</v>
      </c>
      <c r="H40" s="8">
        <v>0</v>
      </c>
      <c r="I40" s="8">
        <v>0</v>
      </c>
      <c r="J40" s="8">
        <v>6</v>
      </c>
      <c r="K40">
        <f t="shared" si="2"/>
        <v>300</v>
      </c>
    </row>
    <row r="41" spans="1:13" ht="12.75">
      <c r="A41" s="34" t="s">
        <v>303</v>
      </c>
      <c r="B41" t="s">
        <v>214</v>
      </c>
      <c r="C41" s="16" t="s">
        <v>192</v>
      </c>
      <c r="D41">
        <v>10</v>
      </c>
      <c r="E41" s="16">
        <v>76</v>
      </c>
      <c r="F41">
        <v>12.158520000000001</v>
      </c>
      <c r="G41" s="8">
        <v>727.12</v>
      </c>
      <c r="H41" s="8">
        <v>2.1</v>
      </c>
      <c r="I41" s="8">
        <v>0</v>
      </c>
      <c r="J41" s="8">
        <v>4</v>
      </c>
      <c r="K41">
        <f t="shared" si="2"/>
        <v>304</v>
      </c>
      <c r="M41">
        <v>80</v>
      </c>
    </row>
    <row r="42" spans="1:13" ht="12.75">
      <c r="A42" s="34" t="s">
        <v>304</v>
      </c>
      <c r="B42" t="s">
        <v>214</v>
      </c>
      <c r="C42" s="16" t="s">
        <v>215</v>
      </c>
      <c r="D42">
        <v>15</v>
      </c>
      <c r="E42" s="16">
        <v>100</v>
      </c>
      <c r="F42">
        <v>56.602</v>
      </c>
      <c r="G42" s="8">
        <v>1625</v>
      </c>
      <c r="H42" s="8">
        <v>5.1</v>
      </c>
      <c r="I42" s="8">
        <v>593</v>
      </c>
      <c r="J42" s="8">
        <v>3</v>
      </c>
      <c r="K42">
        <f t="shared" si="2"/>
        <v>300</v>
      </c>
      <c r="M42">
        <v>304</v>
      </c>
    </row>
    <row r="43" spans="1:13" ht="12.75">
      <c r="A43" s="34" t="s">
        <v>305</v>
      </c>
      <c r="B43" t="s">
        <v>214</v>
      </c>
      <c r="C43" s="16" t="s">
        <v>192</v>
      </c>
      <c r="D43">
        <v>20</v>
      </c>
      <c r="E43" s="16">
        <v>155</v>
      </c>
      <c r="F43">
        <v>10.420020000000001</v>
      </c>
      <c r="G43" s="8">
        <v>317.2</v>
      </c>
      <c r="H43" s="8">
        <v>0.6</v>
      </c>
      <c r="I43" s="8">
        <v>244</v>
      </c>
      <c r="J43" s="8">
        <v>4</v>
      </c>
      <c r="K43">
        <f t="shared" si="2"/>
        <v>620</v>
      </c>
      <c r="M43">
        <v>300</v>
      </c>
    </row>
    <row r="44" spans="1:13" ht="15">
      <c r="A44" s="34" t="s">
        <v>306</v>
      </c>
      <c r="B44" t="s">
        <v>214</v>
      </c>
      <c r="C44" s="16" t="s">
        <v>215</v>
      </c>
      <c r="D44">
        <v>20</v>
      </c>
      <c r="E44" s="16">
        <v>197</v>
      </c>
      <c r="F44">
        <v>57.4145</v>
      </c>
      <c r="G44" s="8">
        <v>2879.5</v>
      </c>
      <c r="H44" s="8">
        <v>3.5</v>
      </c>
      <c r="I44" s="8">
        <v>623</v>
      </c>
      <c r="J44" s="8">
        <v>3</v>
      </c>
      <c r="K44">
        <f t="shared" si="2"/>
        <v>591</v>
      </c>
      <c r="L44" s="17" t="s">
        <v>296</v>
      </c>
      <c r="M44">
        <f>SUM(M41:M43)</f>
        <v>684</v>
      </c>
    </row>
    <row r="45" spans="1:11" ht="12.75">
      <c r="A45" s="34" t="s">
        <v>307</v>
      </c>
      <c r="B45" t="s">
        <v>216</v>
      </c>
      <c r="C45" s="16" t="s">
        <v>192</v>
      </c>
      <c r="D45">
        <v>35</v>
      </c>
      <c r="E45" s="16">
        <v>350</v>
      </c>
      <c r="F45">
        <v>10.853119999999999</v>
      </c>
      <c r="G45" s="8">
        <v>2336.3</v>
      </c>
      <c r="H45" s="8">
        <v>0.7</v>
      </c>
      <c r="I45" s="8">
        <v>899</v>
      </c>
      <c r="J45" s="8">
        <v>1</v>
      </c>
      <c r="K45">
        <f t="shared" si="2"/>
        <v>350</v>
      </c>
    </row>
    <row r="46" spans="1:15" ht="15">
      <c r="A46" s="34" t="s">
        <v>308</v>
      </c>
      <c r="B46" t="s">
        <v>217</v>
      </c>
      <c r="C46" s="16" t="s">
        <v>194</v>
      </c>
      <c r="D46">
        <v>100</v>
      </c>
      <c r="E46" s="16">
        <v>400</v>
      </c>
      <c r="F46">
        <v>43.032</v>
      </c>
      <c r="G46" s="8">
        <v>6000</v>
      </c>
      <c r="H46" s="8">
        <v>1.3</v>
      </c>
      <c r="I46" s="8">
        <v>0</v>
      </c>
      <c r="J46" s="8">
        <v>2</v>
      </c>
      <c r="K46">
        <f t="shared" si="2"/>
        <v>800</v>
      </c>
      <c r="L46" s="17" t="s">
        <v>297</v>
      </c>
      <c r="M46">
        <f>2875*0.4674</f>
        <v>1343.7749999999999</v>
      </c>
      <c r="O46">
        <f>1000/0.47</f>
        <v>2127.6595744680853</v>
      </c>
    </row>
    <row r="47" spans="10:13" ht="15">
      <c r="J47" s="17" t="s">
        <v>218</v>
      </c>
      <c r="K47">
        <f>SUM(K38:K46)</f>
        <v>3405</v>
      </c>
      <c r="L47" s="17" t="s">
        <v>219</v>
      </c>
      <c r="M47">
        <f>684/3405</f>
        <v>0.20088105726872246</v>
      </c>
    </row>
    <row r="48" spans="6:9" ht="12.75">
      <c r="F48" s="7" t="s">
        <v>220</v>
      </c>
      <c r="G48" s="7" t="s">
        <v>221</v>
      </c>
      <c r="H48" s="7" t="s">
        <v>222</v>
      </c>
      <c r="I48" s="7" t="s">
        <v>223</v>
      </c>
    </row>
    <row r="49" spans="5:9" ht="12.75">
      <c r="E49" s="1" t="s">
        <v>294</v>
      </c>
      <c r="F49" s="8">
        <v>1518</v>
      </c>
      <c r="G49" s="8">
        <f>F49/F51*100</f>
        <v>53.26315789473684</v>
      </c>
      <c r="H49" s="8">
        <v>2721</v>
      </c>
      <c r="I49" s="8">
        <f>H49/H51*100</f>
        <v>79.91189427312774</v>
      </c>
    </row>
    <row r="50" spans="5:9" ht="12.75">
      <c r="E50" s="1" t="s">
        <v>295</v>
      </c>
      <c r="F50" s="8">
        <v>1332</v>
      </c>
      <c r="G50" s="8">
        <f>F50/F51*100</f>
        <v>46.73684210526316</v>
      </c>
      <c r="H50" s="8">
        <v>684</v>
      </c>
      <c r="I50" s="8">
        <f>H50/H51*100</f>
        <v>20.088105726872246</v>
      </c>
    </row>
    <row r="51" spans="5:9" ht="12.75">
      <c r="E51" s="1" t="s">
        <v>224</v>
      </c>
      <c r="F51" s="8">
        <f>SUM(F49:F50)</f>
        <v>2850</v>
      </c>
      <c r="G51" s="8"/>
      <c r="H51" s="8">
        <f>SUM(H49:H50)</f>
        <v>3405</v>
      </c>
      <c r="I51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Z98"/>
  <sheetViews>
    <sheetView workbookViewId="0" topLeftCell="A64">
      <selection activeCell="F89" sqref="F89"/>
    </sheetView>
  </sheetViews>
  <sheetFormatPr defaultColWidth="9.140625" defaultRowHeight="12.75"/>
  <cols>
    <col min="2" max="2" width="11.8515625" style="0" bestFit="1" customWidth="1"/>
  </cols>
  <sheetData>
    <row r="1" spans="2:26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</row>
    <row r="2" spans="2:26" ht="12.75">
      <c r="B2" s="1" t="s">
        <v>50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</row>
    <row r="3" spans="2:26" ht="12.75">
      <c r="B3" s="1" t="s">
        <v>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2:26" ht="12.75">
      <c r="B4" s="1" t="s">
        <v>52</v>
      </c>
      <c r="C4">
        <v>76</v>
      </c>
      <c r="D4">
        <v>76</v>
      </c>
      <c r="E4">
        <v>76</v>
      </c>
      <c r="F4">
        <v>76</v>
      </c>
      <c r="G4">
        <v>76</v>
      </c>
      <c r="H4">
        <v>76</v>
      </c>
      <c r="I4">
        <v>76</v>
      </c>
      <c r="J4">
        <v>76</v>
      </c>
      <c r="K4">
        <v>76</v>
      </c>
      <c r="L4">
        <v>76</v>
      </c>
      <c r="M4">
        <v>76</v>
      </c>
      <c r="N4">
        <v>76</v>
      </c>
      <c r="O4">
        <v>76</v>
      </c>
      <c r="P4">
        <v>76</v>
      </c>
      <c r="Q4">
        <v>76</v>
      </c>
      <c r="R4">
        <v>76</v>
      </c>
      <c r="S4">
        <v>76</v>
      </c>
      <c r="T4">
        <v>76</v>
      </c>
      <c r="U4">
        <v>76</v>
      </c>
      <c r="V4">
        <v>76</v>
      </c>
      <c r="W4">
        <v>76</v>
      </c>
      <c r="X4">
        <v>76</v>
      </c>
      <c r="Y4">
        <v>76</v>
      </c>
      <c r="Z4">
        <v>76</v>
      </c>
    </row>
    <row r="5" spans="2:26" ht="12.75">
      <c r="B5" s="1" t="s">
        <v>53</v>
      </c>
      <c r="C5">
        <v>76</v>
      </c>
      <c r="D5">
        <v>76</v>
      </c>
      <c r="E5">
        <v>76</v>
      </c>
      <c r="F5">
        <v>76</v>
      </c>
      <c r="G5">
        <v>76</v>
      </c>
      <c r="H5">
        <v>76</v>
      </c>
      <c r="I5">
        <v>76</v>
      </c>
      <c r="J5">
        <v>76</v>
      </c>
      <c r="K5">
        <v>76</v>
      </c>
      <c r="L5">
        <v>76</v>
      </c>
      <c r="M5">
        <v>76</v>
      </c>
      <c r="N5">
        <v>76</v>
      </c>
      <c r="O5">
        <v>76</v>
      </c>
      <c r="P5">
        <v>76</v>
      </c>
      <c r="Q5">
        <v>76</v>
      </c>
      <c r="R5">
        <v>76</v>
      </c>
      <c r="S5">
        <v>76</v>
      </c>
      <c r="T5">
        <v>76</v>
      </c>
      <c r="U5">
        <v>76</v>
      </c>
      <c r="V5">
        <v>76</v>
      </c>
      <c r="W5">
        <v>76</v>
      </c>
      <c r="X5">
        <v>76</v>
      </c>
      <c r="Y5">
        <v>76</v>
      </c>
      <c r="Z5">
        <v>76</v>
      </c>
    </row>
    <row r="6" spans="2:26" ht="12.75">
      <c r="B6" s="1" t="s">
        <v>54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20</v>
      </c>
      <c r="L6">
        <v>0</v>
      </c>
      <c r="M6">
        <v>0</v>
      </c>
      <c r="N6">
        <v>5.2048</v>
      </c>
      <c r="O6">
        <v>0</v>
      </c>
      <c r="P6">
        <v>5.2048</v>
      </c>
      <c r="Q6">
        <v>5.2048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8.0616</v>
      </c>
      <c r="Y6">
        <v>0</v>
      </c>
      <c r="Z6">
        <v>0</v>
      </c>
    </row>
    <row r="7" spans="2:26" ht="12.75">
      <c r="B7" s="1" t="s">
        <v>55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6.215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2:26" ht="12.75">
      <c r="B8" s="1" t="s">
        <v>56</v>
      </c>
      <c r="C8">
        <v>76</v>
      </c>
      <c r="D8">
        <v>76</v>
      </c>
      <c r="E8">
        <v>76</v>
      </c>
      <c r="F8">
        <v>76</v>
      </c>
      <c r="G8">
        <v>76</v>
      </c>
      <c r="H8">
        <v>76</v>
      </c>
      <c r="I8">
        <v>76</v>
      </c>
      <c r="J8">
        <v>76</v>
      </c>
      <c r="K8">
        <v>76</v>
      </c>
      <c r="L8">
        <v>76</v>
      </c>
      <c r="M8">
        <v>76</v>
      </c>
      <c r="N8">
        <v>76</v>
      </c>
      <c r="O8">
        <v>76</v>
      </c>
      <c r="P8">
        <v>76</v>
      </c>
      <c r="Q8">
        <v>76</v>
      </c>
      <c r="R8">
        <v>76</v>
      </c>
      <c r="S8">
        <v>76</v>
      </c>
      <c r="T8">
        <v>76</v>
      </c>
      <c r="U8">
        <v>76</v>
      </c>
      <c r="V8">
        <v>76</v>
      </c>
      <c r="W8">
        <v>76</v>
      </c>
      <c r="X8">
        <v>76</v>
      </c>
      <c r="Y8">
        <v>76</v>
      </c>
      <c r="Z8">
        <v>76</v>
      </c>
    </row>
    <row r="9" spans="2:26" ht="12.75">
      <c r="B9" s="1" t="s">
        <v>57</v>
      </c>
      <c r="C9">
        <v>76</v>
      </c>
      <c r="D9">
        <v>76</v>
      </c>
      <c r="E9">
        <v>76</v>
      </c>
      <c r="F9">
        <v>76</v>
      </c>
      <c r="G9">
        <v>76</v>
      </c>
      <c r="H9">
        <v>76</v>
      </c>
      <c r="I9">
        <v>76</v>
      </c>
      <c r="J9">
        <v>76</v>
      </c>
      <c r="K9">
        <v>76</v>
      </c>
      <c r="L9">
        <v>76</v>
      </c>
      <c r="M9">
        <v>76</v>
      </c>
      <c r="N9">
        <v>76</v>
      </c>
      <c r="O9">
        <v>76</v>
      </c>
      <c r="P9">
        <v>76</v>
      </c>
      <c r="Q9">
        <v>76</v>
      </c>
      <c r="R9">
        <v>76</v>
      </c>
      <c r="S9">
        <v>76</v>
      </c>
      <c r="T9">
        <v>76</v>
      </c>
      <c r="U9">
        <v>76</v>
      </c>
      <c r="V9">
        <v>76</v>
      </c>
      <c r="W9">
        <v>76</v>
      </c>
      <c r="X9">
        <v>76</v>
      </c>
      <c r="Y9">
        <v>76</v>
      </c>
      <c r="Z9">
        <v>76</v>
      </c>
    </row>
    <row r="10" spans="2:26" ht="12.75">
      <c r="B10" s="1" t="s">
        <v>58</v>
      </c>
      <c r="C10">
        <v>88.523</v>
      </c>
      <c r="D10">
        <v>32.879</v>
      </c>
      <c r="E10">
        <v>0</v>
      </c>
      <c r="F10">
        <v>0</v>
      </c>
      <c r="G10">
        <v>0</v>
      </c>
      <c r="H10">
        <v>0</v>
      </c>
      <c r="I10">
        <v>88.523</v>
      </c>
      <c r="J10">
        <v>100</v>
      </c>
      <c r="K10">
        <v>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2:26" ht="12.75">
      <c r="B11" s="1" t="s">
        <v>59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100</v>
      </c>
      <c r="K11">
        <v>100</v>
      </c>
      <c r="L11">
        <v>100</v>
      </c>
      <c r="M11">
        <v>100</v>
      </c>
      <c r="N11">
        <v>100</v>
      </c>
      <c r="O11">
        <v>100</v>
      </c>
      <c r="P11">
        <v>100</v>
      </c>
      <c r="Q11">
        <v>100</v>
      </c>
      <c r="R11">
        <v>100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  <c r="Y11">
        <v>100</v>
      </c>
      <c r="Z11">
        <v>100</v>
      </c>
    </row>
    <row r="12" spans="2:26" ht="12.75">
      <c r="B12" s="1" t="s">
        <v>60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52.364</v>
      </c>
      <c r="K12">
        <v>0</v>
      </c>
      <c r="L12">
        <v>93.75</v>
      </c>
      <c r="M12">
        <v>100</v>
      </c>
      <c r="N12">
        <v>100</v>
      </c>
      <c r="O12">
        <v>100</v>
      </c>
      <c r="P12">
        <v>100</v>
      </c>
      <c r="Q12">
        <v>100</v>
      </c>
      <c r="R12">
        <v>96.25</v>
      </c>
      <c r="S12">
        <v>95</v>
      </c>
      <c r="T12">
        <v>95</v>
      </c>
      <c r="U12">
        <v>91.25</v>
      </c>
      <c r="V12">
        <v>100</v>
      </c>
      <c r="W12">
        <v>100</v>
      </c>
      <c r="X12">
        <v>100</v>
      </c>
      <c r="Y12">
        <v>100</v>
      </c>
      <c r="Z12">
        <v>97.256</v>
      </c>
    </row>
    <row r="13" spans="2:26" ht="12.75">
      <c r="B13" s="1" t="s">
        <v>61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197</v>
      </c>
      <c r="L13">
        <v>197</v>
      </c>
      <c r="M13">
        <v>197</v>
      </c>
      <c r="N13">
        <v>197</v>
      </c>
      <c r="O13">
        <v>197</v>
      </c>
      <c r="P13">
        <v>197</v>
      </c>
      <c r="Q13">
        <v>197</v>
      </c>
      <c r="R13">
        <v>197</v>
      </c>
      <c r="S13">
        <v>197</v>
      </c>
      <c r="T13">
        <v>197</v>
      </c>
      <c r="U13">
        <v>197</v>
      </c>
      <c r="V13">
        <v>197</v>
      </c>
      <c r="W13">
        <v>197</v>
      </c>
      <c r="X13">
        <v>197</v>
      </c>
      <c r="Y13">
        <v>197</v>
      </c>
      <c r="Z13">
        <v>0</v>
      </c>
    </row>
    <row r="14" spans="2:26" ht="12.75">
      <c r="B14" s="1" t="s">
        <v>62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197</v>
      </c>
      <c r="L14">
        <v>114.91</v>
      </c>
      <c r="M14">
        <v>184.19</v>
      </c>
      <c r="N14">
        <v>197</v>
      </c>
      <c r="O14">
        <v>184.19</v>
      </c>
      <c r="P14">
        <v>197</v>
      </c>
      <c r="Q14">
        <v>197</v>
      </c>
      <c r="R14">
        <v>150.43</v>
      </c>
      <c r="S14">
        <v>132.67</v>
      </c>
      <c r="T14">
        <v>132.67</v>
      </c>
      <c r="U14">
        <v>79.392</v>
      </c>
      <c r="V14">
        <v>187.87</v>
      </c>
      <c r="W14">
        <v>187.87</v>
      </c>
      <c r="X14">
        <v>197</v>
      </c>
      <c r="Y14">
        <v>90.31</v>
      </c>
      <c r="Z14">
        <v>0</v>
      </c>
    </row>
    <row r="15" spans="2:26" ht="12.75">
      <c r="B15" s="1" t="s">
        <v>63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2:26" ht="12.75">
      <c r="B16" s="1" t="s">
        <v>64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2:26" ht="12.75">
      <c r="B17" s="1" t="s">
        <v>65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2:26" ht="12.75">
      <c r="B18" s="1" t="s">
        <v>66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2:26" ht="12.75">
      <c r="B19" s="1" t="s">
        <v>67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2:26" ht="12.75">
      <c r="B20" s="1" t="s">
        <v>68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2:26" ht="12.75">
      <c r="B21" s="1" t="s">
        <v>69</v>
      </c>
      <c r="C21">
        <v>155</v>
      </c>
      <c r="D21">
        <v>155</v>
      </c>
      <c r="E21">
        <v>155</v>
      </c>
      <c r="F21">
        <v>155</v>
      </c>
      <c r="G21">
        <v>155</v>
      </c>
      <c r="H21">
        <v>155</v>
      </c>
      <c r="I21">
        <v>155</v>
      </c>
      <c r="J21">
        <v>155</v>
      </c>
      <c r="K21">
        <v>155</v>
      </c>
      <c r="L21">
        <v>155</v>
      </c>
      <c r="M21">
        <v>155</v>
      </c>
      <c r="N21">
        <v>155</v>
      </c>
      <c r="O21">
        <v>155</v>
      </c>
      <c r="P21">
        <v>155</v>
      </c>
      <c r="Q21">
        <v>155</v>
      </c>
      <c r="R21">
        <v>155</v>
      </c>
      <c r="S21">
        <v>155</v>
      </c>
      <c r="T21">
        <v>155</v>
      </c>
      <c r="U21">
        <v>155</v>
      </c>
      <c r="V21">
        <v>155</v>
      </c>
      <c r="W21">
        <v>155</v>
      </c>
      <c r="X21">
        <v>155</v>
      </c>
      <c r="Y21">
        <v>155</v>
      </c>
      <c r="Z21">
        <v>155</v>
      </c>
    </row>
    <row r="22" spans="2:26" ht="12.75">
      <c r="B22" s="1" t="s">
        <v>70</v>
      </c>
      <c r="C22">
        <v>155</v>
      </c>
      <c r="D22">
        <v>155</v>
      </c>
      <c r="E22">
        <v>155</v>
      </c>
      <c r="F22">
        <v>155</v>
      </c>
      <c r="G22">
        <v>155</v>
      </c>
      <c r="H22">
        <v>155</v>
      </c>
      <c r="I22">
        <v>155</v>
      </c>
      <c r="J22">
        <v>155</v>
      </c>
      <c r="K22">
        <v>155</v>
      </c>
      <c r="L22">
        <v>155</v>
      </c>
      <c r="M22">
        <v>155</v>
      </c>
      <c r="N22">
        <v>155</v>
      </c>
      <c r="O22">
        <v>155</v>
      </c>
      <c r="P22">
        <v>155</v>
      </c>
      <c r="Q22">
        <v>155</v>
      </c>
      <c r="R22">
        <v>155</v>
      </c>
      <c r="S22">
        <v>155</v>
      </c>
      <c r="T22">
        <v>155</v>
      </c>
      <c r="U22">
        <v>155</v>
      </c>
      <c r="V22">
        <v>155</v>
      </c>
      <c r="W22">
        <v>155</v>
      </c>
      <c r="X22">
        <v>155</v>
      </c>
      <c r="Y22">
        <v>155</v>
      </c>
      <c r="Z22">
        <v>155</v>
      </c>
    </row>
    <row r="23" spans="2:26" ht="12.75">
      <c r="B23" s="1" t="s">
        <v>71</v>
      </c>
      <c r="C23">
        <v>161.48</v>
      </c>
      <c r="D23">
        <v>103.12</v>
      </c>
      <c r="E23">
        <v>79</v>
      </c>
      <c r="F23">
        <v>22</v>
      </c>
      <c r="G23">
        <v>22</v>
      </c>
      <c r="H23">
        <v>79</v>
      </c>
      <c r="I23">
        <v>161.48</v>
      </c>
      <c r="J23">
        <v>0</v>
      </c>
      <c r="K23">
        <v>0</v>
      </c>
      <c r="L23">
        <v>127.84</v>
      </c>
      <c r="M23">
        <v>166.31</v>
      </c>
      <c r="N23">
        <v>176.8</v>
      </c>
      <c r="O23">
        <v>166.31</v>
      </c>
      <c r="P23">
        <v>176.8</v>
      </c>
      <c r="Q23">
        <v>176.8</v>
      </c>
      <c r="R23">
        <v>146.82</v>
      </c>
      <c r="S23">
        <v>137.33</v>
      </c>
      <c r="T23">
        <v>137.33</v>
      </c>
      <c r="U23">
        <v>108.86</v>
      </c>
      <c r="V23">
        <v>63.13</v>
      </c>
      <c r="W23">
        <v>63.13</v>
      </c>
      <c r="X23">
        <v>74.438</v>
      </c>
      <c r="Y23">
        <v>18.19</v>
      </c>
      <c r="Z23">
        <v>0</v>
      </c>
    </row>
    <row r="24" spans="2:26" ht="12.75">
      <c r="B24" s="1" t="s">
        <v>72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339.64</v>
      </c>
      <c r="K24">
        <v>385.28</v>
      </c>
      <c r="L24">
        <v>400</v>
      </c>
      <c r="M24">
        <v>400</v>
      </c>
      <c r="N24">
        <v>400</v>
      </c>
      <c r="O24">
        <v>400</v>
      </c>
      <c r="P24">
        <v>400</v>
      </c>
      <c r="Q24">
        <v>400</v>
      </c>
      <c r="R24">
        <v>400</v>
      </c>
      <c r="S24">
        <v>400</v>
      </c>
      <c r="T24">
        <v>400</v>
      </c>
      <c r="U24">
        <v>400</v>
      </c>
      <c r="V24">
        <v>400</v>
      </c>
      <c r="W24">
        <v>400</v>
      </c>
      <c r="X24">
        <v>400</v>
      </c>
      <c r="Y24">
        <v>400</v>
      </c>
      <c r="Z24">
        <v>280.74</v>
      </c>
    </row>
    <row r="25" spans="2:26" ht="12.75">
      <c r="B25" s="1" t="s">
        <v>73</v>
      </c>
      <c r="C25">
        <v>50</v>
      </c>
      <c r="D25">
        <v>50</v>
      </c>
      <c r="E25">
        <v>50</v>
      </c>
      <c r="F25">
        <v>50</v>
      </c>
      <c r="G25">
        <v>50</v>
      </c>
      <c r="H25">
        <v>50</v>
      </c>
      <c r="I25">
        <v>50</v>
      </c>
      <c r="J25">
        <v>50</v>
      </c>
      <c r="K25">
        <v>50</v>
      </c>
      <c r="L25">
        <v>50</v>
      </c>
      <c r="M25">
        <v>50</v>
      </c>
      <c r="N25">
        <v>50</v>
      </c>
      <c r="O25">
        <v>50</v>
      </c>
      <c r="P25">
        <v>50</v>
      </c>
      <c r="Q25">
        <v>50</v>
      </c>
      <c r="R25">
        <v>50</v>
      </c>
      <c r="S25">
        <v>50</v>
      </c>
      <c r="T25">
        <v>50</v>
      </c>
      <c r="U25">
        <v>50</v>
      </c>
      <c r="V25">
        <v>50</v>
      </c>
      <c r="W25">
        <v>50</v>
      </c>
      <c r="X25">
        <v>50</v>
      </c>
      <c r="Y25">
        <v>50</v>
      </c>
      <c r="Z25">
        <v>50</v>
      </c>
    </row>
    <row r="26" spans="2:26" ht="12.75">
      <c r="B26" s="1" t="s">
        <v>74</v>
      </c>
      <c r="C26">
        <v>50</v>
      </c>
      <c r="D26">
        <v>50</v>
      </c>
      <c r="E26">
        <v>50</v>
      </c>
      <c r="F26">
        <v>50</v>
      </c>
      <c r="G26">
        <v>50</v>
      </c>
      <c r="H26">
        <v>50</v>
      </c>
      <c r="I26">
        <v>50</v>
      </c>
      <c r="J26">
        <v>50</v>
      </c>
      <c r="K26">
        <v>50</v>
      </c>
      <c r="L26">
        <v>50</v>
      </c>
      <c r="M26">
        <v>50</v>
      </c>
      <c r="N26">
        <v>50</v>
      </c>
      <c r="O26">
        <v>50</v>
      </c>
      <c r="P26">
        <v>50</v>
      </c>
      <c r="Q26">
        <v>50</v>
      </c>
      <c r="R26">
        <v>50</v>
      </c>
      <c r="S26">
        <v>50</v>
      </c>
      <c r="T26">
        <v>50</v>
      </c>
      <c r="U26">
        <v>50</v>
      </c>
      <c r="V26">
        <v>50</v>
      </c>
      <c r="W26">
        <v>50</v>
      </c>
      <c r="X26">
        <v>50</v>
      </c>
      <c r="Y26">
        <v>50</v>
      </c>
      <c r="Z26">
        <v>50</v>
      </c>
    </row>
    <row r="27" spans="2:26" ht="12.75">
      <c r="B27" s="1" t="s">
        <v>75</v>
      </c>
      <c r="C27">
        <v>50</v>
      </c>
      <c r="D27">
        <v>50</v>
      </c>
      <c r="E27">
        <v>50</v>
      </c>
      <c r="F27">
        <v>50</v>
      </c>
      <c r="G27">
        <v>50</v>
      </c>
      <c r="H27">
        <v>50</v>
      </c>
      <c r="I27">
        <v>50</v>
      </c>
      <c r="J27">
        <v>50</v>
      </c>
      <c r="K27">
        <v>50</v>
      </c>
      <c r="L27">
        <v>50</v>
      </c>
      <c r="M27">
        <v>50</v>
      </c>
      <c r="N27">
        <v>50</v>
      </c>
      <c r="O27">
        <v>50</v>
      </c>
      <c r="P27">
        <v>50</v>
      </c>
      <c r="Q27">
        <v>50</v>
      </c>
      <c r="R27">
        <v>50</v>
      </c>
      <c r="S27">
        <v>50</v>
      </c>
      <c r="T27">
        <v>50</v>
      </c>
      <c r="U27">
        <v>50</v>
      </c>
      <c r="V27">
        <v>50</v>
      </c>
      <c r="W27">
        <v>50</v>
      </c>
      <c r="X27">
        <v>50</v>
      </c>
      <c r="Y27">
        <v>50</v>
      </c>
      <c r="Z27">
        <v>50</v>
      </c>
    </row>
    <row r="28" spans="2:26" ht="12.75">
      <c r="B28" s="1" t="s">
        <v>76</v>
      </c>
      <c r="C28">
        <v>50</v>
      </c>
      <c r="D28">
        <v>50</v>
      </c>
      <c r="E28">
        <v>50</v>
      </c>
      <c r="F28">
        <v>50</v>
      </c>
      <c r="G28">
        <v>50</v>
      </c>
      <c r="H28">
        <v>50</v>
      </c>
      <c r="I28">
        <v>50</v>
      </c>
      <c r="J28">
        <v>50</v>
      </c>
      <c r="K28">
        <v>50</v>
      </c>
      <c r="L28">
        <v>50</v>
      </c>
      <c r="M28">
        <v>50</v>
      </c>
      <c r="N28">
        <v>50</v>
      </c>
      <c r="O28">
        <v>50</v>
      </c>
      <c r="P28">
        <v>50</v>
      </c>
      <c r="Q28">
        <v>50</v>
      </c>
      <c r="R28">
        <v>50</v>
      </c>
      <c r="S28">
        <v>50</v>
      </c>
      <c r="T28">
        <v>50</v>
      </c>
      <c r="U28">
        <v>50</v>
      </c>
      <c r="V28">
        <v>50</v>
      </c>
      <c r="W28">
        <v>50</v>
      </c>
      <c r="X28">
        <v>50</v>
      </c>
      <c r="Y28">
        <v>50</v>
      </c>
      <c r="Z28">
        <v>50</v>
      </c>
    </row>
    <row r="29" spans="2:26" ht="12.75">
      <c r="B29" s="1" t="s">
        <v>77</v>
      </c>
      <c r="C29">
        <v>50</v>
      </c>
      <c r="D29">
        <v>50</v>
      </c>
      <c r="E29">
        <v>50</v>
      </c>
      <c r="F29">
        <v>50</v>
      </c>
      <c r="G29">
        <v>50</v>
      </c>
      <c r="H29">
        <v>50</v>
      </c>
      <c r="I29">
        <v>50</v>
      </c>
      <c r="J29">
        <v>50</v>
      </c>
      <c r="K29">
        <v>50</v>
      </c>
      <c r="L29">
        <v>50</v>
      </c>
      <c r="M29">
        <v>50</v>
      </c>
      <c r="N29">
        <v>50</v>
      </c>
      <c r="O29">
        <v>50</v>
      </c>
      <c r="P29">
        <v>50</v>
      </c>
      <c r="Q29">
        <v>50</v>
      </c>
      <c r="R29">
        <v>50</v>
      </c>
      <c r="S29">
        <v>50</v>
      </c>
      <c r="T29">
        <v>50</v>
      </c>
      <c r="U29">
        <v>50</v>
      </c>
      <c r="V29">
        <v>50</v>
      </c>
      <c r="W29">
        <v>50</v>
      </c>
      <c r="X29">
        <v>50</v>
      </c>
      <c r="Y29">
        <v>50</v>
      </c>
      <c r="Z29">
        <v>50</v>
      </c>
    </row>
    <row r="30" spans="2:26" ht="12.75">
      <c r="B30" s="1" t="s">
        <v>78</v>
      </c>
      <c r="C30">
        <v>50</v>
      </c>
      <c r="D30">
        <v>50</v>
      </c>
      <c r="E30">
        <v>50</v>
      </c>
      <c r="F30">
        <v>50</v>
      </c>
      <c r="G30">
        <v>50</v>
      </c>
      <c r="H30">
        <v>50</v>
      </c>
      <c r="I30">
        <v>50</v>
      </c>
      <c r="J30">
        <v>50</v>
      </c>
      <c r="K30">
        <v>50</v>
      </c>
      <c r="L30">
        <v>50</v>
      </c>
      <c r="M30">
        <v>50</v>
      </c>
      <c r="N30">
        <v>50</v>
      </c>
      <c r="O30">
        <v>50</v>
      </c>
      <c r="P30">
        <v>50</v>
      </c>
      <c r="Q30">
        <v>50</v>
      </c>
      <c r="R30">
        <v>50</v>
      </c>
      <c r="S30">
        <v>50</v>
      </c>
      <c r="T30">
        <v>50</v>
      </c>
      <c r="U30">
        <v>50</v>
      </c>
      <c r="V30">
        <v>50</v>
      </c>
      <c r="W30">
        <v>50</v>
      </c>
      <c r="X30">
        <v>50</v>
      </c>
      <c r="Y30">
        <v>50</v>
      </c>
      <c r="Z30">
        <v>50</v>
      </c>
    </row>
    <row r="31" spans="2:26" ht="12.75">
      <c r="B31" s="1" t="s">
        <v>79</v>
      </c>
      <c r="C31">
        <v>155</v>
      </c>
      <c r="D31">
        <v>155</v>
      </c>
      <c r="E31">
        <v>155</v>
      </c>
      <c r="F31">
        <v>155</v>
      </c>
      <c r="G31">
        <v>155</v>
      </c>
      <c r="H31">
        <v>155</v>
      </c>
      <c r="I31">
        <v>155</v>
      </c>
      <c r="J31">
        <v>155</v>
      </c>
      <c r="K31">
        <v>155</v>
      </c>
      <c r="L31">
        <v>155</v>
      </c>
      <c r="M31">
        <v>155</v>
      </c>
      <c r="N31">
        <v>155</v>
      </c>
      <c r="O31">
        <v>155</v>
      </c>
      <c r="P31">
        <v>155</v>
      </c>
      <c r="Q31">
        <v>155</v>
      </c>
      <c r="R31">
        <v>155</v>
      </c>
      <c r="S31">
        <v>155</v>
      </c>
      <c r="T31">
        <v>155</v>
      </c>
      <c r="U31">
        <v>155</v>
      </c>
      <c r="V31">
        <v>155</v>
      </c>
      <c r="W31">
        <v>155</v>
      </c>
      <c r="X31">
        <v>155</v>
      </c>
      <c r="Y31">
        <v>155</v>
      </c>
      <c r="Z31">
        <v>155</v>
      </c>
    </row>
    <row r="32" spans="2:26" ht="12.75">
      <c r="B32" s="1" t="s">
        <v>80</v>
      </c>
      <c r="C32">
        <v>155</v>
      </c>
      <c r="D32">
        <v>155</v>
      </c>
      <c r="E32">
        <v>155</v>
      </c>
      <c r="F32">
        <v>155</v>
      </c>
      <c r="G32">
        <v>155</v>
      </c>
      <c r="H32">
        <v>155</v>
      </c>
      <c r="I32">
        <v>155</v>
      </c>
      <c r="J32">
        <v>155</v>
      </c>
      <c r="K32">
        <v>155</v>
      </c>
      <c r="L32">
        <v>155</v>
      </c>
      <c r="M32">
        <v>155</v>
      </c>
      <c r="N32">
        <v>155</v>
      </c>
      <c r="O32">
        <v>155</v>
      </c>
      <c r="P32">
        <v>155</v>
      </c>
      <c r="Q32">
        <v>155</v>
      </c>
      <c r="R32">
        <v>155</v>
      </c>
      <c r="S32">
        <v>155</v>
      </c>
      <c r="T32">
        <v>155</v>
      </c>
      <c r="U32">
        <v>155</v>
      </c>
      <c r="V32">
        <v>155</v>
      </c>
      <c r="W32">
        <v>155</v>
      </c>
      <c r="X32">
        <v>155</v>
      </c>
      <c r="Y32">
        <v>155</v>
      </c>
      <c r="Z32">
        <v>155</v>
      </c>
    </row>
    <row r="33" spans="2:26" ht="12.75">
      <c r="B33" s="1" t="s">
        <v>81</v>
      </c>
      <c r="C33">
        <v>350</v>
      </c>
      <c r="D33">
        <v>350</v>
      </c>
      <c r="E33">
        <v>350</v>
      </c>
      <c r="F33">
        <v>350</v>
      </c>
      <c r="G33">
        <v>350</v>
      </c>
      <c r="H33">
        <v>350</v>
      </c>
      <c r="I33">
        <v>350</v>
      </c>
      <c r="J33">
        <v>350</v>
      </c>
      <c r="K33">
        <v>350</v>
      </c>
      <c r="L33">
        <v>350</v>
      </c>
      <c r="M33">
        <v>350</v>
      </c>
      <c r="N33">
        <v>350</v>
      </c>
      <c r="O33">
        <v>350</v>
      </c>
      <c r="P33">
        <v>350</v>
      </c>
      <c r="Q33">
        <v>350</v>
      </c>
      <c r="R33">
        <v>350</v>
      </c>
      <c r="S33">
        <v>350</v>
      </c>
      <c r="T33">
        <v>350</v>
      </c>
      <c r="U33">
        <v>350</v>
      </c>
      <c r="V33">
        <v>350</v>
      </c>
      <c r="W33">
        <v>350</v>
      </c>
      <c r="X33">
        <v>350</v>
      </c>
      <c r="Y33">
        <v>350</v>
      </c>
      <c r="Z33">
        <v>350</v>
      </c>
    </row>
    <row r="34" spans="2:26" s="1" customFormat="1" ht="12.75">
      <c r="B34" s="1" t="s">
        <v>49</v>
      </c>
      <c r="C34" s="1">
        <f>SUM(C2:C33)</f>
        <v>1824.0030000000002</v>
      </c>
      <c r="D34" s="1">
        <f>SUM(D2:D33)</f>
        <v>1709.999</v>
      </c>
      <c r="E34" s="1">
        <f>SUM(E2:E33)</f>
        <v>1653</v>
      </c>
      <c r="F34" s="1">
        <f aca="true" t="shared" si="0" ref="F34:M34">SUM(F2:F33)</f>
        <v>1596</v>
      </c>
      <c r="G34" s="1">
        <f t="shared" si="0"/>
        <v>1596</v>
      </c>
      <c r="H34" s="1">
        <f t="shared" si="0"/>
        <v>1653</v>
      </c>
      <c r="I34" s="1">
        <f t="shared" si="0"/>
        <v>1824.0030000000002</v>
      </c>
      <c r="J34" s="1">
        <f t="shared" si="0"/>
        <v>2166.004</v>
      </c>
      <c r="K34" s="1">
        <f t="shared" si="0"/>
        <v>2479.495</v>
      </c>
      <c r="L34" s="1">
        <f t="shared" si="0"/>
        <v>2707.5</v>
      </c>
      <c r="M34" s="1">
        <f t="shared" si="0"/>
        <v>2821.5</v>
      </c>
      <c r="N34" s="1">
        <f aca="true" t="shared" si="1" ref="N34:Z34">SUM(N2:N33)</f>
        <v>2850.0047999999997</v>
      </c>
      <c r="O34" s="1">
        <f t="shared" si="1"/>
        <v>2821.5</v>
      </c>
      <c r="P34" s="1">
        <f t="shared" si="1"/>
        <v>2850.0047999999997</v>
      </c>
      <c r="Q34" s="1">
        <f t="shared" si="1"/>
        <v>2850.0047999999997</v>
      </c>
      <c r="R34" s="1">
        <f t="shared" si="1"/>
        <v>2764.5</v>
      </c>
      <c r="S34" s="1">
        <f t="shared" si="1"/>
        <v>2736</v>
      </c>
      <c r="T34" s="1">
        <f t="shared" si="1"/>
        <v>2736</v>
      </c>
      <c r="U34" s="1">
        <f t="shared" si="1"/>
        <v>2650.502</v>
      </c>
      <c r="V34" s="1">
        <f t="shared" si="1"/>
        <v>2622</v>
      </c>
      <c r="W34" s="1">
        <f t="shared" si="1"/>
        <v>2622</v>
      </c>
      <c r="X34" s="1">
        <f t="shared" si="1"/>
        <v>2650.4996</v>
      </c>
      <c r="Y34" s="1">
        <f t="shared" si="1"/>
        <v>2479.5</v>
      </c>
      <c r="Z34" s="1">
        <f t="shared" si="1"/>
        <v>2051.996</v>
      </c>
    </row>
    <row r="36" spans="3:26" ht="12.75"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P36" t="s">
        <v>14</v>
      </c>
      <c r="Q36" t="s">
        <v>15</v>
      </c>
      <c r="R36" t="s">
        <v>16</v>
      </c>
      <c r="S36" t="s">
        <v>17</v>
      </c>
      <c r="T36" t="s">
        <v>18</v>
      </c>
      <c r="U36" t="s">
        <v>19</v>
      </c>
      <c r="V36" t="s">
        <v>20</v>
      </c>
      <c r="W36" t="s">
        <v>21</v>
      </c>
      <c r="X36" t="s">
        <v>22</v>
      </c>
      <c r="Y36" t="s">
        <v>23</v>
      </c>
      <c r="Z36" t="s">
        <v>24</v>
      </c>
    </row>
    <row r="37" spans="1:26" s="4" customFormat="1" ht="12.75">
      <c r="A37" s="5">
        <v>0.038</v>
      </c>
      <c r="B37" s="3" t="s">
        <v>25</v>
      </c>
      <c r="C37">
        <v>55.365291</v>
      </c>
      <c r="D37">
        <v>55.365291</v>
      </c>
      <c r="E37">
        <v>43.032</v>
      </c>
      <c r="F37">
        <v>43.032</v>
      </c>
      <c r="G37">
        <v>43.032</v>
      </c>
      <c r="H37">
        <v>43.032</v>
      </c>
      <c r="I37">
        <v>55.365291</v>
      </c>
      <c r="J37">
        <v>55.353925</v>
      </c>
      <c r="K37">
        <v>65.669713</v>
      </c>
      <c r="L37">
        <v>61.367525</v>
      </c>
      <c r="M37">
        <v>61.367525</v>
      </c>
      <c r="N37">
        <v>65.672028</v>
      </c>
      <c r="O37">
        <v>61.367525</v>
      </c>
      <c r="P37">
        <v>65.672028</v>
      </c>
      <c r="Q37">
        <v>65.672028</v>
      </c>
      <c r="R37">
        <v>61.367525</v>
      </c>
      <c r="S37">
        <v>61.367525</v>
      </c>
      <c r="T37">
        <v>61.367525</v>
      </c>
      <c r="U37">
        <v>61.367525</v>
      </c>
      <c r="V37">
        <v>61.367525</v>
      </c>
      <c r="W37">
        <v>61.367525</v>
      </c>
      <c r="X37">
        <v>65.672028</v>
      </c>
      <c r="Y37">
        <v>61.367525</v>
      </c>
      <c r="Z37">
        <v>55.353925</v>
      </c>
    </row>
    <row r="38" spans="1:26" s="4" customFormat="1" ht="12.75">
      <c r="A38" s="5">
        <v>0.034</v>
      </c>
      <c r="B38" s="3" t="s">
        <v>26</v>
      </c>
      <c r="C38">
        <v>55.491658</v>
      </c>
      <c r="D38">
        <v>55.491658</v>
      </c>
      <c r="E38">
        <v>43.032</v>
      </c>
      <c r="F38">
        <v>43.032</v>
      </c>
      <c r="G38">
        <v>43.032</v>
      </c>
      <c r="H38">
        <v>43.032</v>
      </c>
      <c r="I38">
        <v>55.491658</v>
      </c>
      <c r="J38">
        <v>55.481453</v>
      </c>
      <c r="K38">
        <v>65.904</v>
      </c>
      <c r="L38">
        <v>61.55539</v>
      </c>
      <c r="M38">
        <v>61.555391</v>
      </c>
      <c r="N38">
        <v>65.904</v>
      </c>
      <c r="O38">
        <v>61.555391</v>
      </c>
      <c r="P38">
        <v>65.904</v>
      </c>
      <c r="Q38">
        <v>65.904</v>
      </c>
      <c r="R38">
        <v>61.55539</v>
      </c>
      <c r="S38">
        <v>61.55539</v>
      </c>
      <c r="T38">
        <v>61.55539</v>
      </c>
      <c r="U38">
        <v>61.55539</v>
      </c>
      <c r="V38">
        <v>61.555391</v>
      </c>
      <c r="W38">
        <v>61.555391</v>
      </c>
      <c r="X38">
        <v>65.904</v>
      </c>
      <c r="Y38">
        <v>61.555391</v>
      </c>
      <c r="Z38">
        <v>55.481453</v>
      </c>
    </row>
    <row r="39" spans="1:26" ht="12.75">
      <c r="A39" s="6">
        <v>0.063</v>
      </c>
      <c r="B39" s="1" t="s">
        <v>27</v>
      </c>
      <c r="C39">
        <v>51.404223</v>
      </c>
      <c r="D39">
        <v>51.404223</v>
      </c>
      <c r="E39">
        <v>43.032</v>
      </c>
      <c r="F39">
        <v>43.032</v>
      </c>
      <c r="G39">
        <v>43.032</v>
      </c>
      <c r="H39">
        <v>43.032</v>
      </c>
      <c r="I39">
        <v>51.404223</v>
      </c>
      <c r="J39">
        <v>51.356451</v>
      </c>
      <c r="K39">
        <v>58.325797</v>
      </c>
      <c r="L39">
        <v>55.478732</v>
      </c>
      <c r="M39">
        <v>55.478733</v>
      </c>
      <c r="N39">
        <v>58.40068</v>
      </c>
      <c r="O39">
        <v>55.478733</v>
      </c>
      <c r="P39">
        <v>58.40068</v>
      </c>
      <c r="Q39">
        <v>58.40068</v>
      </c>
      <c r="R39">
        <v>55.478732</v>
      </c>
      <c r="S39">
        <v>55.478732</v>
      </c>
      <c r="T39">
        <v>55.478732</v>
      </c>
      <c r="U39">
        <v>55.478732</v>
      </c>
      <c r="V39">
        <v>55.478733</v>
      </c>
      <c r="W39">
        <v>55.478733</v>
      </c>
      <c r="X39">
        <v>58.40068</v>
      </c>
      <c r="Y39">
        <v>55.478733</v>
      </c>
      <c r="Z39">
        <v>51.356451</v>
      </c>
    </row>
    <row r="40" spans="1:26" ht="12.75">
      <c r="A40" s="6">
        <v>0.026</v>
      </c>
      <c r="B40" s="1" t="s">
        <v>28</v>
      </c>
      <c r="C40">
        <v>55.855</v>
      </c>
      <c r="D40">
        <v>55.855</v>
      </c>
      <c r="E40">
        <v>43.032</v>
      </c>
      <c r="F40">
        <v>43.032</v>
      </c>
      <c r="G40">
        <v>43.032</v>
      </c>
      <c r="H40">
        <v>43.032</v>
      </c>
      <c r="I40">
        <v>55.855</v>
      </c>
      <c r="J40">
        <v>55.848134</v>
      </c>
      <c r="K40">
        <v>66.577644</v>
      </c>
      <c r="L40">
        <v>62.095558</v>
      </c>
      <c r="M40">
        <v>62.095559</v>
      </c>
      <c r="N40">
        <v>66.570988</v>
      </c>
      <c r="O40">
        <v>62.095559</v>
      </c>
      <c r="P40">
        <v>66.570988</v>
      </c>
      <c r="Q40">
        <v>66.570988</v>
      </c>
      <c r="R40">
        <v>62.095558</v>
      </c>
      <c r="S40">
        <v>62.095558</v>
      </c>
      <c r="T40">
        <v>62.095558</v>
      </c>
      <c r="U40">
        <v>62.095558</v>
      </c>
      <c r="V40">
        <v>62.095559</v>
      </c>
      <c r="W40">
        <v>62.095559</v>
      </c>
      <c r="X40">
        <v>66.570988</v>
      </c>
      <c r="Y40">
        <v>62.095559</v>
      </c>
      <c r="Z40">
        <v>55.848134</v>
      </c>
    </row>
    <row r="41" spans="1:26" ht="12.75">
      <c r="A41" s="6">
        <v>0.025</v>
      </c>
      <c r="B41" s="1" t="s">
        <v>29</v>
      </c>
      <c r="C41">
        <v>56.193756</v>
      </c>
      <c r="D41">
        <v>56.193756</v>
      </c>
      <c r="E41">
        <v>43.032</v>
      </c>
      <c r="F41">
        <v>43.032</v>
      </c>
      <c r="G41">
        <v>43.032</v>
      </c>
      <c r="H41">
        <v>43.032</v>
      </c>
      <c r="I41">
        <v>56.193756</v>
      </c>
      <c r="J41">
        <v>56.190004</v>
      </c>
      <c r="K41">
        <v>67.205707</v>
      </c>
      <c r="L41">
        <v>62.599177</v>
      </c>
      <c r="M41">
        <v>62.599177</v>
      </c>
      <c r="N41">
        <v>67.192845</v>
      </c>
      <c r="O41">
        <v>62.599177</v>
      </c>
      <c r="P41">
        <v>67.192845</v>
      </c>
      <c r="Q41">
        <v>67.192845</v>
      </c>
      <c r="R41">
        <v>62.599177</v>
      </c>
      <c r="S41">
        <v>62.599177</v>
      </c>
      <c r="T41">
        <v>62.599177</v>
      </c>
      <c r="U41">
        <v>62.599177</v>
      </c>
      <c r="V41">
        <v>62.599177</v>
      </c>
      <c r="W41">
        <v>62.599177</v>
      </c>
      <c r="X41">
        <v>67.192845</v>
      </c>
      <c r="Y41">
        <v>62.599177</v>
      </c>
      <c r="Z41">
        <v>56.190004</v>
      </c>
    </row>
    <row r="42" spans="1:26" ht="12.75">
      <c r="A42" s="6">
        <v>0.048</v>
      </c>
      <c r="B42" s="1" t="s">
        <v>30</v>
      </c>
      <c r="C42">
        <v>56.675382</v>
      </c>
      <c r="D42">
        <v>56.675382</v>
      </c>
      <c r="E42">
        <v>43.032</v>
      </c>
      <c r="F42">
        <v>43.032</v>
      </c>
      <c r="G42">
        <v>43.032</v>
      </c>
      <c r="H42">
        <v>43.032</v>
      </c>
      <c r="I42">
        <v>56.675382</v>
      </c>
      <c r="J42">
        <v>56.676056</v>
      </c>
      <c r="K42">
        <v>68.098653</v>
      </c>
      <c r="L42">
        <v>63.315194</v>
      </c>
      <c r="M42">
        <v>63.315195</v>
      </c>
      <c r="N42">
        <v>68.076967</v>
      </c>
      <c r="O42">
        <v>63.315195</v>
      </c>
      <c r="P42">
        <v>68.076967</v>
      </c>
      <c r="Q42">
        <v>68.076967</v>
      </c>
      <c r="R42">
        <v>63.315194</v>
      </c>
      <c r="S42">
        <v>63.315194</v>
      </c>
      <c r="T42">
        <v>63.315194</v>
      </c>
      <c r="U42">
        <v>63.315194</v>
      </c>
      <c r="V42">
        <v>63.315195</v>
      </c>
      <c r="W42">
        <v>63.315195</v>
      </c>
      <c r="X42">
        <v>68.076967</v>
      </c>
      <c r="Y42">
        <v>63.315195</v>
      </c>
      <c r="Z42">
        <v>56.676056</v>
      </c>
    </row>
    <row r="43" spans="1:26" s="4" customFormat="1" ht="12.75">
      <c r="A43" s="5">
        <v>0.044</v>
      </c>
      <c r="B43" s="3" t="s">
        <v>31</v>
      </c>
      <c r="C43">
        <v>56.602</v>
      </c>
      <c r="D43">
        <v>56.602</v>
      </c>
      <c r="E43">
        <v>43.032</v>
      </c>
      <c r="F43">
        <v>43.032</v>
      </c>
      <c r="G43">
        <v>43.032</v>
      </c>
      <c r="H43">
        <v>43.032</v>
      </c>
      <c r="I43">
        <v>56.602</v>
      </c>
      <c r="J43">
        <v>56.602</v>
      </c>
      <c r="K43">
        <v>67.962601</v>
      </c>
      <c r="L43">
        <v>56.602</v>
      </c>
      <c r="M43">
        <v>63.206101</v>
      </c>
      <c r="N43">
        <v>67.94226</v>
      </c>
      <c r="O43">
        <v>63.206101</v>
      </c>
      <c r="P43">
        <v>67.94226</v>
      </c>
      <c r="Q43">
        <v>67.94226</v>
      </c>
      <c r="R43">
        <v>56.602</v>
      </c>
      <c r="S43">
        <v>56.602</v>
      </c>
      <c r="T43">
        <v>56.602</v>
      </c>
      <c r="U43">
        <v>56.602</v>
      </c>
      <c r="V43">
        <v>63.206101</v>
      </c>
      <c r="W43">
        <v>63.206101</v>
      </c>
      <c r="X43">
        <v>67.94226</v>
      </c>
      <c r="Y43">
        <v>63.206101</v>
      </c>
      <c r="Z43">
        <v>56.602</v>
      </c>
    </row>
    <row r="44" spans="1:26" ht="12.75">
      <c r="A44" s="6">
        <v>0.06</v>
      </c>
      <c r="B44" s="1" t="s">
        <v>32</v>
      </c>
      <c r="C44">
        <v>56.602</v>
      </c>
      <c r="D44">
        <v>56.602</v>
      </c>
      <c r="E44">
        <v>43.032</v>
      </c>
      <c r="F44">
        <v>43.032</v>
      </c>
      <c r="G44">
        <v>43.032</v>
      </c>
      <c r="H44">
        <v>43.032</v>
      </c>
      <c r="I44">
        <v>56.602</v>
      </c>
      <c r="J44">
        <v>56.602</v>
      </c>
      <c r="K44">
        <v>67.962601</v>
      </c>
      <c r="L44">
        <v>63.2061</v>
      </c>
      <c r="M44">
        <v>63.206101</v>
      </c>
      <c r="N44">
        <v>67.94226</v>
      </c>
      <c r="O44">
        <v>63.206101</v>
      </c>
      <c r="P44">
        <v>67.94226</v>
      </c>
      <c r="Q44">
        <v>67.94226</v>
      </c>
      <c r="R44">
        <v>63.2061</v>
      </c>
      <c r="S44">
        <v>63.2061</v>
      </c>
      <c r="T44">
        <v>63.2061</v>
      </c>
      <c r="U44">
        <v>63.2061</v>
      </c>
      <c r="V44">
        <v>63.206101</v>
      </c>
      <c r="W44">
        <v>63.206101</v>
      </c>
      <c r="X44">
        <v>67.94226</v>
      </c>
      <c r="Y44">
        <v>63.206101</v>
      </c>
      <c r="Z44">
        <v>56.602</v>
      </c>
    </row>
    <row r="45" spans="1:26" ht="12.75">
      <c r="A45" s="6">
        <v>0.061</v>
      </c>
      <c r="B45" s="1" t="s">
        <v>33</v>
      </c>
      <c r="C45">
        <v>56.152539</v>
      </c>
      <c r="D45">
        <v>56.152539</v>
      </c>
      <c r="E45">
        <v>43.032</v>
      </c>
      <c r="F45">
        <v>43.032</v>
      </c>
      <c r="G45">
        <v>43.032</v>
      </c>
      <c r="H45">
        <v>43.032</v>
      </c>
      <c r="I45">
        <v>56.152539</v>
      </c>
      <c r="J45">
        <v>56.148408</v>
      </c>
      <c r="K45">
        <v>67.12929</v>
      </c>
      <c r="L45">
        <v>62.537901</v>
      </c>
      <c r="M45">
        <v>62.537902</v>
      </c>
      <c r="N45">
        <v>67.117183</v>
      </c>
      <c r="O45">
        <v>62.537902</v>
      </c>
      <c r="P45">
        <v>67.117183</v>
      </c>
      <c r="Q45">
        <v>67.117183</v>
      </c>
      <c r="R45">
        <v>62.537901</v>
      </c>
      <c r="S45">
        <v>62.537901</v>
      </c>
      <c r="T45">
        <v>62.537901</v>
      </c>
      <c r="U45">
        <v>62.537901</v>
      </c>
      <c r="V45">
        <v>62.537902</v>
      </c>
      <c r="W45">
        <v>62.537902</v>
      </c>
      <c r="X45">
        <v>67.117183</v>
      </c>
      <c r="Y45">
        <v>62.537902</v>
      </c>
      <c r="Z45">
        <v>56.148408</v>
      </c>
    </row>
    <row r="46" spans="1:26" ht="12.75">
      <c r="A46" s="6">
        <v>0.068</v>
      </c>
      <c r="B46" s="1" t="s">
        <v>34</v>
      </c>
      <c r="C46">
        <v>57.051461</v>
      </c>
      <c r="D46">
        <v>57.051461</v>
      </c>
      <c r="E46">
        <v>43.032</v>
      </c>
      <c r="F46">
        <v>43.032</v>
      </c>
      <c r="G46">
        <v>43.032</v>
      </c>
      <c r="H46">
        <v>43.032</v>
      </c>
      <c r="I46">
        <v>57.051461</v>
      </c>
      <c r="J46">
        <v>57.055592</v>
      </c>
      <c r="K46">
        <v>68.795912</v>
      </c>
      <c r="L46">
        <v>63.874299</v>
      </c>
      <c r="M46">
        <v>63.8743</v>
      </c>
      <c r="N46">
        <v>68.767337</v>
      </c>
      <c r="O46">
        <v>63.8743</v>
      </c>
      <c r="P46">
        <v>68.767337</v>
      </c>
      <c r="Q46">
        <v>68.767337</v>
      </c>
      <c r="R46">
        <v>63.874299</v>
      </c>
      <c r="S46">
        <v>63.874299</v>
      </c>
      <c r="T46">
        <v>63.874299</v>
      </c>
      <c r="U46">
        <v>63.874299</v>
      </c>
      <c r="V46">
        <v>63.8743</v>
      </c>
      <c r="W46">
        <v>63.8743</v>
      </c>
      <c r="X46">
        <v>68.767337</v>
      </c>
      <c r="Y46">
        <v>63.8743</v>
      </c>
      <c r="Z46">
        <v>57.055592</v>
      </c>
    </row>
    <row r="47" spans="1:26" ht="12.75">
      <c r="A47" s="6">
        <v>0</v>
      </c>
      <c r="B47" s="1" t="s">
        <v>35</v>
      </c>
      <c r="C47">
        <v>52.57493</v>
      </c>
      <c r="D47">
        <v>52.57493</v>
      </c>
      <c r="E47">
        <v>43.032</v>
      </c>
      <c r="F47">
        <v>43.032</v>
      </c>
      <c r="G47">
        <v>43.032</v>
      </c>
      <c r="H47">
        <v>43.032</v>
      </c>
      <c r="I47">
        <v>52.57493</v>
      </c>
      <c r="J47">
        <v>52.537918</v>
      </c>
      <c r="K47">
        <v>60.496317</v>
      </c>
      <c r="L47">
        <v>57.219185</v>
      </c>
      <c r="M47">
        <v>57.219186</v>
      </c>
      <c r="N47">
        <v>60.549752</v>
      </c>
      <c r="O47">
        <v>57.219186</v>
      </c>
      <c r="P47">
        <v>60.549752</v>
      </c>
      <c r="Q47">
        <v>60.549752</v>
      </c>
      <c r="R47">
        <v>57.219185</v>
      </c>
      <c r="S47">
        <v>57.219185</v>
      </c>
      <c r="T47">
        <v>57.219185</v>
      </c>
      <c r="U47">
        <v>57.219185</v>
      </c>
      <c r="V47">
        <v>57.219186</v>
      </c>
      <c r="W47">
        <v>57.219186</v>
      </c>
      <c r="X47">
        <v>60.549752</v>
      </c>
      <c r="Y47">
        <v>57.219186</v>
      </c>
      <c r="Z47">
        <v>52.537918</v>
      </c>
    </row>
    <row r="48" spans="1:26" ht="12.75">
      <c r="A48" s="6">
        <v>0</v>
      </c>
      <c r="B48" s="1" t="s">
        <v>36</v>
      </c>
      <c r="C48">
        <v>63.093405</v>
      </c>
      <c r="D48">
        <v>63.093405</v>
      </c>
      <c r="E48">
        <v>43.032</v>
      </c>
      <c r="F48">
        <v>43.032</v>
      </c>
      <c r="G48">
        <v>43.032</v>
      </c>
      <c r="H48">
        <v>43.032</v>
      </c>
      <c r="I48">
        <v>63.093405</v>
      </c>
      <c r="J48">
        <v>63.153066</v>
      </c>
      <c r="K48">
        <v>79.997823</v>
      </c>
      <c r="L48">
        <v>72.856663</v>
      </c>
      <c r="M48">
        <v>72.856664</v>
      </c>
      <c r="N48">
        <v>79.858559</v>
      </c>
      <c r="O48">
        <v>72.856664</v>
      </c>
      <c r="P48">
        <v>79.858559</v>
      </c>
      <c r="Q48">
        <v>79.858559</v>
      </c>
      <c r="R48">
        <v>72.856663</v>
      </c>
      <c r="S48">
        <v>72.856663</v>
      </c>
      <c r="T48">
        <v>72.856663</v>
      </c>
      <c r="U48">
        <v>72.856663</v>
      </c>
      <c r="V48">
        <v>72.856664</v>
      </c>
      <c r="W48">
        <v>72.856664</v>
      </c>
      <c r="X48">
        <v>79.858559</v>
      </c>
      <c r="Y48">
        <v>72.856664</v>
      </c>
      <c r="Z48">
        <v>63.153066</v>
      </c>
    </row>
    <row r="49" spans="1:26" s="4" customFormat="1" ht="12.75">
      <c r="A49" s="5">
        <v>0.093</v>
      </c>
      <c r="B49" s="3" t="s">
        <v>37</v>
      </c>
      <c r="C49">
        <v>52.706644</v>
      </c>
      <c r="D49">
        <v>52.706644</v>
      </c>
      <c r="E49">
        <v>43.032</v>
      </c>
      <c r="F49">
        <v>43.032</v>
      </c>
      <c r="G49">
        <v>43.032</v>
      </c>
      <c r="H49">
        <v>43.032</v>
      </c>
      <c r="I49">
        <v>52.706644</v>
      </c>
      <c r="J49">
        <v>52.670842</v>
      </c>
      <c r="K49">
        <v>60.740517</v>
      </c>
      <c r="L49">
        <v>57.414999</v>
      </c>
      <c r="M49">
        <v>57.415</v>
      </c>
      <c r="N49">
        <v>60.791539</v>
      </c>
      <c r="O49">
        <v>57.415</v>
      </c>
      <c r="P49">
        <v>60.791539</v>
      </c>
      <c r="Q49">
        <v>60.791539</v>
      </c>
      <c r="R49">
        <v>57.414999</v>
      </c>
      <c r="S49">
        <v>57.414999</v>
      </c>
      <c r="T49">
        <v>57.414999</v>
      </c>
      <c r="U49">
        <v>57.414999</v>
      </c>
      <c r="V49">
        <v>57.415</v>
      </c>
      <c r="W49">
        <v>57.415</v>
      </c>
      <c r="X49">
        <v>60.791539</v>
      </c>
      <c r="Y49">
        <v>57.415</v>
      </c>
      <c r="Z49">
        <v>52.670842</v>
      </c>
    </row>
    <row r="50" spans="1:26" ht="12.75">
      <c r="A50" s="6">
        <v>0.068</v>
      </c>
      <c r="B50" s="1" t="s">
        <v>38</v>
      </c>
      <c r="C50">
        <v>48.432612</v>
      </c>
      <c r="D50">
        <v>48.432612</v>
      </c>
      <c r="E50">
        <v>43.032</v>
      </c>
      <c r="F50">
        <v>43.032</v>
      </c>
      <c r="G50">
        <v>43.032</v>
      </c>
      <c r="H50">
        <v>43.032</v>
      </c>
      <c r="I50">
        <v>48.432612</v>
      </c>
      <c r="J50">
        <v>48.357528</v>
      </c>
      <c r="K50">
        <v>52.816357</v>
      </c>
      <c r="L50">
        <v>51.060933</v>
      </c>
      <c r="M50">
        <v>51.060933</v>
      </c>
      <c r="N50">
        <v>52.94568</v>
      </c>
      <c r="O50">
        <v>51.060933</v>
      </c>
      <c r="P50">
        <v>52.94568</v>
      </c>
      <c r="Q50">
        <v>52.94568</v>
      </c>
      <c r="R50">
        <v>51.060933</v>
      </c>
      <c r="S50">
        <v>51.060933</v>
      </c>
      <c r="T50">
        <v>51.060933</v>
      </c>
      <c r="U50">
        <v>51.060933</v>
      </c>
      <c r="V50">
        <v>51.060933</v>
      </c>
      <c r="W50">
        <v>51.060933</v>
      </c>
      <c r="X50">
        <v>52.94568</v>
      </c>
      <c r="Y50">
        <v>51.060933</v>
      </c>
      <c r="Z50">
        <v>48.357528</v>
      </c>
    </row>
    <row r="51" spans="1:26" s="4" customFormat="1" ht="12.75">
      <c r="A51" s="5">
        <v>0.111</v>
      </c>
      <c r="B51" s="3" t="s">
        <v>39</v>
      </c>
      <c r="C51">
        <v>43.424471</v>
      </c>
      <c r="D51">
        <v>43.424471</v>
      </c>
      <c r="E51">
        <v>43.032</v>
      </c>
      <c r="F51">
        <v>43.032</v>
      </c>
      <c r="G51">
        <v>43.032</v>
      </c>
      <c r="H51">
        <v>43.032</v>
      </c>
      <c r="I51">
        <v>43.424471</v>
      </c>
      <c r="J51">
        <v>43.303359</v>
      </c>
      <c r="K51">
        <v>43.531144</v>
      </c>
      <c r="L51">
        <v>43.615491</v>
      </c>
      <c r="M51">
        <v>43.615492</v>
      </c>
      <c r="N51">
        <v>43.752216</v>
      </c>
      <c r="O51">
        <v>43.615492</v>
      </c>
      <c r="P51">
        <v>43.752216</v>
      </c>
      <c r="Q51">
        <v>43.752216</v>
      </c>
      <c r="R51">
        <v>43.615491</v>
      </c>
      <c r="S51">
        <v>43.615491</v>
      </c>
      <c r="T51">
        <v>43.615491</v>
      </c>
      <c r="U51">
        <v>43.615491</v>
      </c>
      <c r="V51">
        <v>43.615492</v>
      </c>
      <c r="W51">
        <v>43.615492</v>
      </c>
      <c r="X51">
        <v>43.752216</v>
      </c>
      <c r="Y51">
        <v>43.615492</v>
      </c>
      <c r="Z51">
        <v>43.303359</v>
      </c>
    </row>
    <row r="52" spans="1:26" s="4" customFormat="1" ht="12.75">
      <c r="A52" s="5">
        <v>0.035</v>
      </c>
      <c r="B52" s="3" t="s">
        <v>40</v>
      </c>
      <c r="C52">
        <v>42.61364</v>
      </c>
      <c r="D52">
        <v>42.61364</v>
      </c>
      <c r="E52">
        <v>43.032</v>
      </c>
      <c r="F52">
        <v>43.032</v>
      </c>
      <c r="G52">
        <v>43.032</v>
      </c>
      <c r="H52">
        <v>43.032</v>
      </c>
      <c r="I52">
        <v>42.61364</v>
      </c>
      <c r="J52">
        <v>42.485075</v>
      </c>
      <c r="K52">
        <v>42.027843</v>
      </c>
      <c r="L52">
        <v>42.410054</v>
      </c>
      <c r="M52">
        <v>42.410055</v>
      </c>
      <c r="N52">
        <v>42.263769</v>
      </c>
      <c r="O52">
        <v>42.410055</v>
      </c>
      <c r="P52">
        <v>42.263769</v>
      </c>
      <c r="Q52">
        <v>42.263769</v>
      </c>
      <c r="R52">
        <v>42.410054</v>
      </c>
      <c r="S52">
        <v>42.410054</v>
      </c>
      <c r="T52">
        <v>42.410054</v>
      </c>
      <c r="U52">
        <v>42.410054</v>
      </c>
      <c r="V52">
        <v>42.410055</v>
      </c>
      <c r="W52">
        <v>42.410055</v>
      </c>
      <c r="X52">
        <v>42.263769</v>
      </c>
      <c r="Y52">
        <v>42.410055</v>
      </c>
      <c r="Z52">
        <v>42.485075</v>
      </c>
    </row>
    <row r="53" spans="1:26" ht="12.75">
      <c r="A53" s="5">
        <v>0</v>
      </c>
      <c r="B53" s="1" t="s">
        <v>41</v>
      </c>
      <c r="C53">
        <v>42.899086</v>
      </c>
      <c r="D53">
        <v>42.899086</v>
      </c>
      <c r="E53">
        <v>43.032</v>
      </c>
      <c r="F53">
        <v>43.032</v>
      </c>
      <c r="G53">
        <v>43.032</v>
      </c>
      <c r="H53">
        <v>43.032</v>
      </c>
      <c r="I53">
        <v>42.899086</v>
      </c>
      <c r="J53">
        <v>42.773145</v>
      </c>
      <c r="K53">
        <v>42.557067</v>
      </c>
      <c r="L53">
        <v>42.834418</v>
      </c>
      <c r="M53">
        <v>42.834419</v>
      </c>
      <c r="N53">
        <v>42.787764</v>
      </c>
      <c r="O53">
        <v>42.834419</v>
      </c>
      <c r="P53">
        <v>42.787764</v>
      </c>
      <c r="Q53">
        <v>42.787764</v>
      </c>
      <c r="R53">
        <v>42.834418</v>
      </c>
      <c r="S53">
        <v>42.834418</v>
      </c>
      <c r="T53">
        <v>42.834418</v>
      </c>
      <c r="U53">
        <v>42.834418</v>
      </c>
      <c r="V53">
        <v>42.834419</v>
      </c>
      <c r="W53">
        <v>42.834419</v>
      </c>
      <c r="X53">
        <v>42.787764</v>
      </c>
      <c r="Y53">
        <v>42.834419</v>
      </c>
      <c r="Z53">
        <v>42.773145</v>
      </c>
    </row>
    <row r="54" spans="1:26" s="4" customFormat="1" ht="12.75">
      <c r="A54" s="5">
        <v>0.117</v>
      </c>
      <c r="B54" s="3" t="s">
        <v>42</v>
      </c>
      <c r="C54">
        <v>43.032038</v>
      </c>
      <c r="D54">
        <v>43.032038</v>
      </c>
      <c r="E54">
        <v>43.032</v>
      </c>
      <c r="F54">
        <v>43.032</v>
      </c>
      <c r="G54">
        <v>43.032</v>
      </c>
      <c r="H54">
        <v>43.032</v>
      </c>
      <c r="I54">
        <v>43.032038</v>
      </c>
      <c r="J54">
        <v>42.907319</v>
      </c>
      <c r="K54">
        <v>42.803563</v>
      </c>
      <c r="L54">
        <v>43.032073</v>
      </c>
      <c r="M54">
        <v>43.032074</v>
      </c>
      <c r="N54">
        <v>43.031824</v>
      </c>
      <c r="O54">
        <v>43.032074</v>
      </c>
      <c r="P54">
        <v>43.031824</v>
      </c>
      <c r="Q54">
        <v>43.031824</v>
      </c>
      <c r="R54">
        <v>43.032073</v>
      </c>
      <c r="S54">
        <v>43.032073</v>
      </c>
      <c r="T54">
        <v>43.032073</v>
      </c>
      <c r="U54">
        <v>43.032073</v>
      </c>
      <c r="V54">
        <v>43.032074</v>
      </c>
      <c r="W54">
        <v>43.032074</v>
      </c>
      <c r="X54">
        <v>43.031824</v>
      </c>
      <c r="Y54">
        <v>43.032074</v>
      </c>
      <c r="Z54">
        <v>42.907319</v>
      </c>
    </row>
    <row r="55" spans="1:26" ht="12.75">
      <c r="A55" s="6">
        <v>0.064</v>
      </c>
      <c r="B55" s="1" t="s">
        <v>43</v>
      </c>
      <c r="C55">
        <v>38.995711</v>
      </c>
      <c r="D55">
        <v>38.995711</v>
      </c>
      <c r="E55">
        <v>43.032</v>
      </c>
      <c r="F55">
        <v>43.032</v>
      </c>
      <c r="G55">
        <v>43.032</v>
      </c>
      <c r="H55">
        <v>43.032</v>
      </c>
      <c r="I55">
        <v>38.995711</v>
      </c>
      <c r="J55">
        <v>38.833894</v>
      </c>
      <c r="K55">
        <v>35.320114</v>
      </c>
      <c r="L55">
        <v>37.031395</v>
      </c>
      <c r="M55">
        <v>37.031395</v>
      </c>
      <c r="N55">
        <v>35.622321</v>
      </c>
      <c r="O55">
        <v>37.031395</v>
      </c>
      <c r="P55">
        <v>35.622321</v>
      </c>
      <c r="Q55">
        <v>35.622321</v>
      </c>
      <c r="R55">
        <v>37.031395</v>
      </c>
      <c r="S55">
        <v>37.031395</v>
      </c>
      <c r="T55">
        <v>37.031395</v>
      </c>
      <c r="U55">
        <v>37.031395</v>
      </c>
      <c r="V55">
        <v>37.031395</v>
      </c>
      <c r="W55">
        <v>37.031395</v>
      </c>
      <c r="X55">
        <v>35.622321</v>
      </c>
      <c r="Y55">
        <v>37.031395</v>
      </c>
      <c r="Z55">
        <v>38.833894</v>
      </c>
    </row>
    <row r="56" spans="1:26" ht="12.75">
      <c r="A56" s="6">
        <v>0.045</v>
      </c>
      <c r="B56" s="1" t="s">
        <v>44</v>
      </c>
      <c r="C56">
        <v>35.849685</v>
      </c>
      <c r="D56">
        <v>35.849685</v>
      </c>
      <c r="E56">
        <v>43.032</v>
      </c>
      <c r="F56">
        <v>43.032</v>
      </c>
      <c r="G56">
        <v>43.032</v>
      </c>
      <c r="H56">
        <v>43.032</v>
      </c>
      <c r="I56">
        <v>35.849685</v>
      </c>
      <c r="J56">
        <v>35.658954</v>
      </c>
      <c r="K56">
        <v>29.487306</v>
      </c>
      <c r="L56">
        <v>32.354299</v>
      </c>
      <c r="M56">
        <v>32.3543</v>
      </c>
      <c r="N56">
        <v>29.847148</v>
      </c>
      <c r="O56">
        <v>32.3543</v>
      </c>
      <c r="P56">
        <v>29.847148</v>
      </c>
      <c r="Q56">
        <v>29.847148</v>
      </c>
      <c r="R56">
        <v>32.354299</v>
      </c>
      <c r="S56">
        <v>32.354299</v>
      </c>
      <c r="T56">
        <v>32.354299</v>
      </c>
      <c r="U56">
        <v>32.354299</v>
      </c>
      <c r="V56">
        <v>32.3543</v>
      </c>
      <c r="W56">
        <v>32.3543</v>
      </c>
      <c r="X56">
        <v>29.847148</v>
      </c>
      <c r="Y56">
        <v>32.3543</v>
      </c>
      <c r="Z56">
        <v>35.658954</v>
      </c>
    </row>
    <row r="57" spans="1:26" s="4" customFormat="1" ht="12.75">
      <c r="A57" s="4">
        <v>0</v>
      </c>
      <c r="B57" s="3" t="s">
        <v>45</v>
      </c>
      <c r="C57">
        <v>43.155493</v>
      </c>
      <c r="D57">
        <v>43.155493</v>
      </c>
      <c r="E57">
        <v>43.032</v>
      </c>
      <c r="F57">
        <v>43.032</v>
      </c>
      <c r="G57">
        <v>43.032</v>
      </c>
      <c r="H57">
        <v>43.032</v>
      </c>
      <c r="I57">
        <v>43.155493</v>
      </c>
      <c r="J57">
        <v>43.031909</v>
      </c>
      <c r="K57">
        <v>43.032452</v>
      </c>
      <c r="L57">
        <v>43.21561</v>
      </c>
      <c r="M57">
        <v>43.215611</v>
      </c>
      <c r="N57">
        <v>43.258452</v>
      </c>
      <c r="O57">
        <v>43.215611</v>
      </c>
      <c r="P57">
        <v>43.258452</v>
      </c>
      <c r="Q57">
        <v>43.258452</v>
      </c>
      <c r="R57">
        <v>43.21561</v>
      </c>
      <c r="S57">
        <v>43.21561</v>
      </c>
      <c r="T57">
        <v>43.21561</v>
      </c>
      <c r="U57">
        <v>43.21561</v>
      </c>
      <c r="V57">
        <v>43.215611</v>
      </c>
      <c r="W57">
        <v>43.215611</v>
      </c>
      <c r="X57">
        <v>43.258452</v>
      </c>
      <c r="Y57">
        <v>43.215611</v>
      </c>
      <c r="Z57">
        <v>43.031909</v>
      </c>
    </row>
    <row r="58" spans="1:26" s="4" customFormat="1" ht="12.75">
      <c r="A58" s="4">
        <v>0</v>
      </c>
      <c r="B58" s="3" t="s">
        <v>46</v>
      </c>
      <c r="C58">
        <v>43.054709</v>
      </c>
      <c r="D58">
        <v>43.054709</v>
      </c>
      <c r="E58">
        <v>43.032</v>
      </c>
      <c r="F58">
        <v>43.032</v>
      </c>
      <c r="G58">
        <v>43.032</v>
      </c>
      <c r="H58">
        <v>43.032</v>
      </c>
      <c r="I58">
        <v>43.054709</v>
      </c>
      <c r="J58">
        <v>42.930198</v>
      </c>
      <c r="K58">
        <v>42.845595</v>
      </c>
      <c r="L58">
        <v>43.065777</v>
      </c>
      <c r="M58">
        <v>43.065778</v>
      </c>
      <c r="N58">
        <v>43.073441</v>
      </c>
      <c r="O58">
        <v>43.065778</v>
      </c>
      <c r="P58">
        <v>43.073441</v>
      </c>
      <c r="Q58">
        <v>43.073441</v>
      </c>
      <c r="R58">
        <v>43.065777</v>
      </c>
      <c r="S58">
        <v>43.065777</v>
      </c>
      <c r="T58">
        <v>43.065777</v>
      </c>
      <c r="U58">
        <v>43.065777</v>
      </c>
      <c r="V58">
        <v>43.065778</v>
      </c>
      <c r="W58">
        <v>43.065778</v>
      </c>
      <c r="X58">
        <v>43.073441</v>
      </c>
      <c r="Y58">
        <v>43.065778</v>
      </c>
      <c r="Z58">
        <v>42.930198</v>
      </c>
    </row>
    <row r="59" spans="1:26" s="4" customFormat="1" ht="12.75">
      <c r="A59" s="4">
        <v>0</v>
      </c>
      <c r="B59" s="3" t="s">
        <v>47</v>
      </c>
      <c r="C59">
        <v>34.119371</v>
      </c>
      <c r="D59">
        <v>34.119371</v>
      </c>
      <c r="E59">
        <v>43.032</v>
      </c>
      <c r="F59">
        <v>43.032</v>
      </c>
      <c r="G59">
        <v>43.032</v>
      </c>
      <c r="H59">
        <v>43.032</v>
      </c>
      <c r="I59">
        <v>34.119371</v>
      </c>
      <c r="J59">
        <v>33.912737</v>
      </c>
      <c r="K59">
        <v>26.279261</v>
      </c>
      <c r="L59">
        <v>29.781897</v>
      </c>
      <c r="M59">
        <v>29.781898</v>
      </c>
      <c r="N59">
        <v>26.670804</v>
      </c>
      <c r="O59">
        <v>29.781898</v>
      </c>
      <c r="P59">
        <v>26.670804</v>
      </c>
      <c r="Q59">
        <v>26.670804</v>
      </c>
      <c r="R59">
        <v>29.781897</v>
      </c>
      <c r="S59">
        <v>29.781897</v>
      </c>
      <c r="T59">
        <v>29.781897</v>
      </c>
      <c r="U59">
        <v>29.781897</v>
      </c>
      <c r="V59">
        <v>29.781898</v>
      </c>
      <c r="W59">
        <v>29.781898</v>
      </c>
      <c r="X59">
        <v>26.670804</v>
      </c>
      <c r="Y59">
        <v>29.781898</v>
      </c>
      <c r="Z59">
        <v>33.912737</v>
      </c>
    </row>
    <row r="60" spans="1:26" ht="12.75">
      <c r="A60" s="4">
        <v>0</v>
      </c>
      <c r="B60" s="1" t="s">
        <v>48</v>
      </c>
      <c r="C60">
        <v>46.475553</v>
      </c>
      <c r="D60">
        <v>46.475553</v>
      </c>
      <c r="E60">
        <v>43.032</v>
      </c>
      <c r="F60">
        <v>43.032</v>
      </c>
      <c r="G60">
        <v>43.032</v>
      </c>
      <c r="H60">
        <v>43.032</v>
      </c>
      <c r="I60">
        <v>46.475553</v>
      </c>
      <c r="J60">
        <v>46.382482</v>
      </c>
      <c r="K60">
        <v>49.187923</v>
      </c>
      <c r="L60">
        <v>48.151436</v>
      </c>
      <c r="M60">
        <v>48.151437</v>
      </c>
      <c r="N60">
        <v>49.353099</v>
      </c>
      <c r="O60">
        <v>48.151437</v>
      </c>
      <c r="P60">
        <v>49.353099</v>
      </c>
      <c r="Q60">
        <v>49.353099</v>
      </c>
      <c r="R60">
        <v>48.151436</v>
      </c>
      <c r="S60">
        <v>48.151436</v>
      </c>
      <c r="T60">
        <v>48.151436</v>
      </c>
      <c r="U60">
        <v>48.151436</v>
      </c>
      <c r="V60">
        <v>48.151437</v>
      </c>
      <c r="W60">
        <v>48.151437</v>
      </c>
      <c r="X60">
        <v>49.353099</v>
      </c>
      <c r="Y60">
        <v>48.151437</v>
      </c>
      <c r="Z60">
        <v>46.382482</v>
      </c>
    </row>
    <row r="61" spans="1:26" s="1" customFormat="1" ht="12.75">
      <c r="A61" s="1" t="s">
        <v>82</v>
      </c>
      <c r="C61" s="1">
        <f aca="true" t="shared" si="2" ref="C61:Z61">C34*SUMPRODUCT(($A37:$A60)*(C37:C60))</f>
        <v>90558.84314176471</v>
      </c>
      <c r="D61" s="1">
        <f t="shared" si="2"/>
        <v>84898.72616085308</v>
      </c>
      <c r="E61" s="1">
        <f t="shared" si="2"/>
        <v>71131.89599999998</v>
      </c>
      <c r="F61" s="1">
        <f t="shared" si="2"/>
        <v>68679.07199999999</v>
      </c>
      <c r="G61" s="1">
        <f t="shared" si="2"/>
        <v>68679.07199999999</v>
      </c>
      <c r="H61" s="1">
        <f t="shared" si="2"/>
        <v>71131.89599999998</v>
      </c>
      <c r="I61" s="1">
        <f t="shared" si="2"/>
        <v>90558.84314176471</v>
      </c>
      <c r="J61" s="1">
        <f t="shared" si="2"/>
        <v>107400.21999663414</v>
      </c>
      <c r="K61" s="1">
        <f t="shared" si="2"/>
        <v>136546.9576433942</v>
      </c>
      <c r="L61" s="1">
        <f t="shared" si="2"/>
        <v>142354.490650515</v>
      </c>
      <c r="M61" s="1">
        <f t="shared" si="2"/>
        <v>149168.2388109705</v>
      </c>
      <c r="N61" s="1">
        <f t="shared" si="2"/>
        <v>157256.19719979656</v>
      </c>
      <c r="O61" s="1">
        <f t="shared" si="2"/>
        <v>149168.2388109705</v>
      </c>
      <c r="P61" s="1">
        <f t="shared" si="2"/>
        <v>157256.19719979656</v>
      </c>
      <c r="Q61" s="1">
        <f t="shared" si="2"/>
        <v>157256.19719979656</v>
      </c>
      <c r="R61" s="1">
        <f t="shared" si="2"/>
        <v>145351.427295789</v>
      </c>
      <c r="S61" s="1">
        <f t="shared" si="2"/>
        <v>143852.958973152</v>
      </c>
      <c r="T61" s="1">
        <f t="shared" si="2"/>
        <v>143852.958973152</v>
      </c>
      <c r="U61" s="1">
        <f t="shared" si="2"/>
        <v>139357.65916091276</v>
      </c>
      <c r="V61" s="1">
        <f t="shared" si="2"/>
        <v>138620.989602114</v>
      </c>
      <c r="W61" s="1">
        <f t="shared" si="2"/>
        <v>138620.989602114</v>
      </c>
      <c r="X61" s="1">
        <f t="shared" si="2"/>
        <v>146247.99501235294</v>
      </c>
      <c r="Y61" s="1">
        <f t="shared" si="2"/>
        <v>131087.24016721649</v>
      </c>
      <c r="Z61" s="1">
        <f t="shared" si="2"/>
        <v>101747.19060177788</v>
      </c>
    </row>
    <row r="63" spans="2:26" ht="12.75">
      <c r="B63" t="s">
        <v>86</v>
      </c>
      <c r="C63">
        <v>1</v>
      </c>
      <c r="D63">
        <v>2</v>
      </c>
      <c r="E63">
        <v>3</v>
      </c>
      <c r="F63">
        <v>4</v>
      </c>
      <c r="G63">
        <v>5</v>
      </c>
      <c r="H63">
        <v>6</v>
      </c>
      <c r="I63">
        <v>7</v>
      </c>
      <c r="J63">
        <v>8</v>
      </c>
      <c r="K63">
        <v>9</v>
      </c>
      <c r="L63">
        <v>10</v>
      </c>
      <c r="M63">
        <v>11</v>
      </c>
      <c r="N63">
        <v>12</v>
      </c>
      <c r="O63">
        <v>13</v>
      </c>
      <c r="P63">
        <v>14</v>
      </c>
      <c r="Q63">
        <v>15</v>
      </c>
      <c r="R63">
        <v>16</v>
      </c>
      <c r="S63">
        <v>17</v>
      </c>
      <c r="T63">
        <v>18</v>
      </c>
      <c r="U63">
        <v>19</v>
      </c>
      <c r="V63">
        <v>20</v>
      </c>
      <c r="W63">
        <v>21</v>
      </c>
      <c r="X63">
        <v>22</v>
      </c>
      <c r="Y63">
        <v>23</v>
      </c>
      <c r="Z63">
        <v>24</v>
      </c>
    </row>
    <row r="64" spans="1:26" ht="12.75">
      <c r="A64" t="s">
        <v>83</v>
      </c>
      <c r="C64">
        <f>SUMPRODUCT(($A$38:$A$48)*(C$38:C$48))/SUM($A$38:$A$48)</f>
        <v>55.697172223776214</v>
      </c>
      <c r="D64">
        <f aca="true" t="shared" si="3" ref="D64:Z64">SUMPRODUCT(($A$38:$A$48)*(D$38:D$48))/SUM($A$38:$A$48)</f>
        <v>55.697172223776214</v>
      </c>
      <c r="E64">
        <f t="shared" si="3"/>
        <v>43.03199999999999</v>
      </c>
      <c r="F64">
        <f t="shared" si="3"/>
        <v>43.03199999999999</v>
      </c>
      <c r="G64">
        <f t="shared" si="3"/>
        <v>43.03199999999999</v>
      </c>
      <c r="H64">
        <f t="shared" si="3"/>
        <v>43.03199999999999</v>
      </c>
      <c r="I64">
        <f t="shared" si="3"/>
        <v>55.697172223776214</v>
      </c>
      <c r="J64">
        <f t="shared" si="3"/>
        <v>55.68885601631702</v>
      </c>
      <c r="K64">
        <f t="shared" si="3"/>
        <v>66.2850284009324</v>
      </c>
      <c r="L64">
        <f t="shared" si="3"/>
        <v>61.183577888111884</v>
      </c>
      <c r="M64">
        <f t="shared" si="3"/>
        <v>61.860922419580426</v>
      </c>
      <c r="N64">
        <f t="shared" si="3"/>
        <v>66.28126384149185</v>
      </c>
      <c r="O64">
        <f t="shared" si="3"/>
        <v>61.860922419580426</v>
      </c>
      <c r="P64">
        <f t="shared" si="3"/>
        <v>66.28126384149185</v>
      </c>
      <c r="Q64">
        <f t="shared" si="3"/>
        <v>66.28126384149185</v>
      </c>
      <c r="R64">
        <f t="shared" si="3"/>
        <v>61.183577888111884</v>
      </c>
      <c r="S64">
        <f t="shared" si="3"/>
        <v>61.183577888111884</v>
      </c>
      <c r="T64">
        <f t="shared" si="3"/>
        <v>61.183577888111884</v>
      </c>
      <c r="U64">
        <f t="shared" si="3"/>
        <v>61.183577888111884</v>
      </c>
      <c r="V64">
        <f t="shared" si="3"/>
        <v>61.860922419580426</v>
      </c>
      <c r="W64">
        <f t="shared" si="3"/>
        <v>61.860922419580426</v>
      </c>
      <c r="X64">
        <f t="shared" si="3"/>
        <v>66.28126384149185</v>
      </c>
      <c r="Y64">
        <f t="shared" si="3"/>
        <v>61.860922419580426</v>
      </c>
      <c r="Z64">
        <f t="shared" si="3"/>
        <v>55.68885601631702</v>
      </c>
    </row>
    <row r="65" spans="1:26" ht="12.75">
      <c r="A65" t="s">
        <v>84</v>
      </c>
      <c r="B65" s="2"/>
      <c r="C65">
        <f>SUMPRODUCT(($A$49:$A$59)*(C$49:C$59))/SUM($A$49:$A$59)</f>
        <v>44.372305748592865</v>
      </c>
      <c r="D65">
        <f aca="true" t="shared" si="4" ref="D65:Z65">SUMPRODUCT(($A$49:$A$59)*(D$49:D$59))/SUM($A$49:$A$59)</f>
        <v>44.372305748592865</v>
      </c>
      <c r="E65">
        <f t="shared" si="4"/>
        <v>43.032</v>
      </c>
      <c r="F65">
        <f t="shared" si="4"/>
        <v>43.032</v>
      </c>
      <c r="G65">
        <f t="shared" si="4"/>
        <v>43.032</v>
      </c>
      <c r="H65">
        <f t="shared" si="4"/>
        <v>43.032</v>
      </c>
      <c r="I65">
        <f t="shared" si="4"/>
        <v>44.372305748592865</v>
      </c>
      <c r="J65">
        <f t="shared" si="4"/>
        <v>44.25990460225141</v>
      </c>
      <c r="K65">
        <f t="shared" si="4"/>
        <v>45.28845175046904</v>
      </c>
      <c r="L65">
        <f t="shared" si="4"/>
        <v>45.02460603752345</v>
      </c>
      <c r="M65">
        <f t="shared" si="4"/>
        <v>45.02460678986867</v>
      </c>
      <c r="N65">
        <f t="shared" si="4"/>
        <v>45.49215923076923</v>
      </c>
      <c r="O65">
        <f t="shared" si="4"/>
        <v>45.02460678986867</v>
      </c>
      <c r="P65">
        <f t="shared" si="4"/>
        <v>45.49215923076923</v>
      </c>
      <c r="Q65">
        <f t="shared" si="4"/>
        <v>45.49215923076923</v>
      </c>
      <c r="R65">
        <f t="shared" si="4"/>
        <v>45.02460603752345</v>
      </c>
      <c r="S65">
        <f t="shared" si="4"/>
        <v>45.02460603752345</v>
      </c>
      <c r="T65">
        <f t="shared" si="4"/>
        <v>45.02460603752345</v>
      </c>
      <c r="U65">
        <f t="shared" si="4"/>
        <v>45.02460603752345</v>
      </c>
      <c r="V65">
        <f t="shared" si="4"/>
        <v>45.02460678986867</v>
      </c>
      <c r="W65">
        <f t="shared" si="4"/>
        <v>45.02460678986867</v>
      </c>
      <c r="X65">
        <f t="shared" si="4"/>
        <v>45.49215923076923</v>
      </c>
      <c r="Y65">
        <f t="shared" si="4"/>
        <v>45.02460678986867</v>
      </c>
      <c r="Z65">
        <f t="shared" si="4"/>
        <v>44.25990460225141</v>
      </c>
    </row>
    <row r="68" spans="1:26" ht="12.75">
      <c r="A68" t="s">
        <v>87</v>
      </c>
      <c r="B68">
        <v>24</v>
      </c>
      <c r="C68">
        <v>1</v>
      </c>
      <c r="D68">
        <v>2</v>
      </c>
      <c r="E68">
        <v>3</v>
      </c>
      <c r="F68">
        <v>4</v>
      </c>
      <c r="G68">
        <v>5</v>
      </c>
      <c r="H68">
        <v>6</v>
      </c>
      <c r="I68">
        <v>7</v>
      </c>
      <c r="J68">
        <v>8</v>
      </c>
      <c r="K68">
        <v>9</v>
      </c>
      <c r="L68">
        <v>10</v>
      </c>
      <c r="M68">
        <v>11</v>
      </c>
      <c r="N68">
        <v>12</v>
      </c>
      <c r="O68">
        <v>13</v>
      </c>
      <c r="P68">
        <v>14</v>
      </c>
      <c r="Q68">
        <v>15</v>
      </c>
      <c r="R68">
        <v>16</v>
      </c>
      <c r="S68">
        <v>17</v>
      </c>
      <c r="T68">
        <v>18</v>
      </c>
      <c r="U68">
        <v>19</v>
      </c>
      <c r="V68">
        <v>20</v>
      </c>
      <c r="W68">
        <v>21</v>
      </c>
      <c r="X68">
        <v>22</v>
      </c>
      <c r="Y68">
        <v>23</v>
      </c>
      <c r="Z68">
        <v>24</v>
      </c>
    </row>
    <row r="69" spans="1:26" ht="12.75">
      <c r="A69" s="1" t="s">
        <v>85</v>
      </c>
      <c r="B69">
        <v>43.032</v>
      </c>
      <c r="C69">
        <v>43.032</v>
      </c>
      <c r="D69">
        <v>43.032</v>
      </c>
      <c r="E69">
        <v>43.032</v>
      </c>
      <c r="F69">
        <v>43.032</v>
      </c>
      <c r="G69">
        <v>43.032</v>
      </c>
      <c r="H69">
        <v>43.032</v>
      </c>
      <c r="I69">
        <v>43.032</v>
      </c>
      <c r="J69">
        <v>43.032</v>
      </c>
      <c r="K69">
        <v>43.032</v>
      </c>
      <c r="L69">
        <v>43.032</v>
      </c>
      <c r="M69">
        <v>43.032</v>
      </c>
      <c r="N69">
        <v>43.032</v>
      </c>
      <c r="O69">
        <v>43.032</v>
      </c>
      <c r="P69">
        <v>43.032</v>
      </c>
      <c r="Q69">
        <v>43.032</v>
      </c>
      <c r="R69">
        <v>43.032</v>
      </c>
      <c r="S69">
        <v>43.032</v>
      </c>
      <c r="T69">
        <v>43.032</v>
      </c>
      <c r="U69">
        <v>43.032</v>
      </c>
      <c r="V69">
        <v>43.032</v>
      </c>
      <c r="W69">
        <v>43.032</v>
      </c>
      <c r="X69">
        <v>43.032</v>
      </c>
      <c r="Y69">
        <v>43.032</v>
      </c>
      <c r="Z69">
        <v>43.032</v>
      </c>
    </row>
    <row r="70" spans="1:26" ht="12.75">
      <c r="A70" s="1" t="s">
        <v>38</v>
      </c>
      <c r="B70">
        <v>49.353099</v>
      </c>
      <c r="C70">
        <v>65.672028</v>
      </c>
      <c r="D70">
        <v>65.904</v>
      </c>
      <c r="E70">
        <v>58.40068</v>
      </c>
      <c r="F70">
        <v>66.570988</v>
      </c>
      <c r="G70">
        <v>67.192845</v>
      </c>
      <c r="H70">
        <v>68.076967</v>
      </c>
      <c r="I70">
        <v>67.94226</v>
      </c>
      <c r="J70">
        <v>67.94226</v>
      </c>
      <c r="K70">
        <v>67.117183</v>
      </c>
      <c r="L70">
        <v>68.767337</v>
      </c>
      <c r="M70">
        <v>60.549752</v>
      </c>
      <c r="N70">
        <v>79.858559</v>
      </c>
      <c r="O70">
        <v>60.791539</v>
      </c>
      <c r="P70">
        <v>52.94568</v>
      </c>
      <c r="Q70">
        <v>43.752216</v>
      </c>
      <c r="R70">
        <v>42.263769</v>
      </c>
      <c r="S70">
        <v>42.787764</v>
      </c>
      <c r="T70">
        <v>43.031824</v>
      </c>
      <c r="U70">
        <v>35.622321</v>
      </c>
      <c r="V70">
        <v>29.847148</v>
      </c>
      <c r="W70">
        <v>43.258452</v>
      </c>
      <c r="X70">
        <v>43.073441</v>
      </c>
      <c r="Y70">
        <v>26.670804</v>
      </c>
      <c r="Z70">
        <v>49.353099</v>
      </c>
    </row>
    <row r="72" spans="1:26" ht="12.75">
      <c r="A72" s="1" t="s">
        <v>88</v>
      </c>
      <c r="C72">
        <v>1.8240030000000003</v>
      </c>
      <c r="D72">
        <v>1.709999</v>
      </c>
      <c r="E72">
        <v>1.653</v>
      </c>
      <c r="F72">
        <v>1.596</v>
      </c>
      <c r="G72">
        <v>1.596</v>
      </c>
      <c r="H72">
        <v>1.653</v>
      </c>
      <c r="I72">
        <v>1.8240030000000003</v>
      </c>
      <c r="J72">
        <v>2.166004</v>
      </c>
      <c r="K72">
        <v>2.479495</v>
      </c>
      <c r="L72">
        <v>2.7075</v>
      </c>
      <c r="M72">
        <v>2.8215</v>
      </c>
      <c r="N72">
        <v>2.8500048</v>
      </c>
      <c r="O72">
        <v>2.8215</v>
      </c>
      <c r="P72">
        <v>2.8500048</v>
      </c>
      <c r="Q72">
        <v>2.8500048</v>
      </c>
      <c r="R72">
        <v>2.7645</v>
      </c>
      <c r="S72">
        <v>2.736</v>
      </c>
      <c r="T72">
        <v>2.736</v>
      </c>
      <c r="U72">
        <v>2.650502</v>
      </c>
      <c r="V72">
        <v>2.622</v>
      </c>
      <c r="W72">
        <v>2.622</v>
      </c>
      <c r="X72">
        <v>2.6504996000000003</v>
      </c>
      <c r="Y72">
        <v>2.4795</v>
      </c>
      <c r="Z72">
        <v>2.051996</v>
      </c>
    </row>
    <row r="73" spans="1:26" ht="12.75">
      <c r="A73" s="1" t="s">
        <v>89</v>
      </c>
      <c r="C73">
        <v>90.55884314176471</v>
      </c>
      <c r="D73">
        <v>84.89872616085309</v>
      </c>
      <c r="E73">
        <v>71.13189599999998</v>
      </c>
      <c r="F73">
        <v>68.67907199999999</v>
      </c>
      <c r="G73">
        <v>68.67907199999999</v>
      </c>
      <c r="H73">
        <v>71.13189599999998</v>
      </c>
      <c r="I73">
        <v>90.55884314176471</v>
      </c>
      <c r="J73">
        <v>107.40021999663415</v>
      </c>
      <c r="K73">
        <v>136.54695764339422</v>
      </c>
      <c r="L73">
        <v>142.354490650515</v>
      </c>
      <c r="M73">
        <v>149.1682388109705</v>
      </c>
      <c r="N73">
        <v>157.25619719979656</v>
      </c>
      <c r="O73">
        <v>149.1682388109705</v>
      </c>
      <c r="P73">
        <v>157.25619719979656</v>
      </c>
      <c r="Q73">
        <v>157.25619719979656</v>
      </c>
      <c r="R73">
        <v>145.351427295789</v>
      </c>
      <c r="S73">
        <v>143.852958973152</v>
      </c>
      <c r="T73">
        <v>143.852958973152</v>
      </c>
      <c r="U73">
        <v>139.35765916091276</v>
      </c>
      <c r="V73">
        <v>138.62098960211398</v>
      </c>
      <c r="W73">
        <v>138.62098960211398</v>
      </c>
      <c r="X73">
        <v>146.24799501235293</v>
      </c>
      <c r="Y73">
        <v>131.0872401672165</v>
      </c>
      <c r="Z73">
        <v>101.74719060177789</v>
      </c>
    </row>
    <row r="87" ht="12.75">
      <c r="A87" s="1" t="s">
        <v>163</v>
      </c>
    </row>
    <row r="88" spans="1:7" ht="12.75">
      <c r="A88" s="8" t="s">
        <v>298</v>
      </c>
      <c r="B88" s="8" t="s">
        <v>164</v>
      </c>
      <c r="C88" s="8" t="s">
        <v>165</v>
      </c>
      <c r="D88" t="s">
        <v>166</v>
      </c>
      <c r="E88" t="s">
        <v>226</v>
      </c>
      <c r="F88" t="s">
        <v>225</v>
      </c>
      <c r="G88" t="s">
        <v>227</v>
      </c>
    </row>
    <row r="89" spans="1:7" ht="12.75">
      <c r="A89" s="8">
        <v>1</v>
      </c>
      <c r="B89" s="8">
        <v>51</v>
      </c>
      <c r="C89" s="8">
        <v>2</v>
      </c>
      <c r="D89" s="8">
        <v>2850</v>
      </c>
      <c r="E89" s="8">
        <v>152</v>
      </c>
      <c r="F89">
        <f>AVERAGE(E89:E98)</f>
        <v>148.2</v>
      </c>
      <c r="G89">
        <f>STDEV(E89:E98)</f>
        <v>26.64916092070777</v>
      </c>
    </row>
    <row r="90" spans="1:5" ht="12.75">
      <c r="A90" s="8">
        <v>2</v>
      </c>
      <c r="B90" s="8">
        <v>46</v>
      </c>
      <c r="C90" s="8">
        <v>6</v>
      </c>
      <c r="D90" s="8">
        <v>1995</v>
      </c>
      <c r="E90" s="8">
        <v>121</v>
      </c>
    </row>
    <row r="91" spans="1:5" ht="12.75">
      <c r="A91" s="8">
        <v>3</v>
      </c>
      <c r="B91" s="8">
        <v>1</v>
      </c>
      <c r="C91" s="8">
        <v>4</v>
      </c>
      <c r="D91" s="8">
        <v>2358</v>
      </c>
      <c r="E91" s="8">
        <v>177</v>
      </c>
    </row>
    <row r="92" spans="1:5" ht="12.75">
      <c r="A92" s="8">
        <v>4</v>
      </c>
      <c r="B92" s="8">
        <v>47</v>
      </c>
      <c r="C92" s="8">
        <v>1</v>
      </c>
      <c r="D92" s="8">
        <v>2491</v>
      </c>
      <c r="E92" s="8">
        <v>156</v>
      </c>
    </row>
    <row r="93" spans="1:5" ht="12.75">
      <c r="A93" s="8">
        <v>5</v>
      </c>
      <c r="B93" s="8">
        <v>45</v>
      </c>
      <c r="C93" s="8">
        <v>3</v>
      </c>
      <c r="D93" s="8">
        <v>2472</v>
      </c>
      <c r="E93" s="8">
        <v>134</v>
      </c>
    </row>
    <row r="94" spans="1:5" ht="12.75">
      <c r="A94" s="8">
        <v>6</v>
      </c>
      <c r="B94" s="8">
        <v>45</v>
      </c>
      <c r="C94" s="8">
        <v>2</v>
      </c>
      <c r="D94" s="8">
        <v>2522</v>
      </c>
      <c r="E94" s="8">
        <v>140</v>
      </c>
    </row>
    <row r="95" spans="1:5" ht="12.75">
      <c r="A95" s="8">
        <v>7</v>
      </c>
      <c r="B95" s="8">
        <v>4</v>
      </c>
      <c r="C95" s="8">
        <v>7</v>
      </c>
      <c r="D95" s="10">
        <v>1783</v>
      </c>
      <c r="E95" s="8">
        <v>113</v>
      </c>
    </row>
    <row r="96" spans="1:5" ht="12.75">
      <c r="A96" s="8">
        <v>8</v>
      </c>
      <c r="B96" s="8">
        <v>48</v>
      </c>
      <c r="C96" s="8">
        <v>1</v>
      </c>
      <c r="D96" s="8">
        <v>2359</v>
      </c>
      <c r="E96" s="8">
        <v>204</v>
      </c>
    </row>
    <row r="97" spans="1:5" ht="12.75">
      <c r="A97" s="8">
        <v>9</v>
      </c>
      <c r="B97" s="8">
        <v>44</v>
      </c>
      <c r="C97" s="8">
        <v>3</v>
      </c>
      <c r="D97" s="8">
        <v>2461</v>
      </c>
      <c r="E97" s="8">
        <v>137</v>
      </c>
    </row>
    <row r="98" spans="1:5" ht="12.75">
      <c r="A98" s="8">
        <v>10</v>
      </c>
      <c r="B98" s="8">
        <v>51</v>
      </c>
      <c r="C98" s="8">
        <v>5</v>
      </c>
      <c r="D98" s="8">
        <v>2679</v>
      </c>
      <c r="E98" s="8">
        <v>148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5"/>
  <sheetViews>
    <sheetView workbookViewId="0" topLeftCell="A17">
      <selection activeCell="L5" sqref="L5"/>
    </sheetView>
  </sheetViews>
  <sheetFormatPr defaultColWidth="9.140625" defaultRowHeight="12.75"/>
  <cols>
    <col min="1" max="2" width="8.8515625" style="8" customWidth="1"/>
    <col min="6" max="7" width="0" style="0" hidden="1" customWidth="1"/>
  </cols>
  <sheetData>
    <row r="1" spans="1:12" ht="12.75">
      <c r="A1" s="1" t="s">
        <v>461</v>
      </c>
      <c r="I1" t="s">
        <v>462</v>
      </c>
      <c r="L1" s="1" t="s">
        <v>460</v>
      </c>
    </row>
    <row r="2" spans="1:25" ht="12.75">
      <c r="A2" s="8" t="s">
        <v>310</v>
      </c>
      <c r="C2" t="s">
        <v>235</v>
      </c>
      <c r="D2" t="s">
        <v>236</v>
      </c>
      <c r="E2" t="s">
        <v>237</v>
      </c>
      <c r="F2" t="s">
        <v>233</v>
      </c>
      <c r="H2" t="s">
        <v>299</v>
      </c>
      <c r="I2" t="s">
        <v>463</v>
      </c>
      <c r="J2" t="s">
        <v>464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  <c r="S2" t="s">
        <v>242</v>
      </c>
      <c r="T2" t="s">
        <v>243</v>
      </c>
      <c r="U2" t="s">
        <v>244</v>
      </c>
      <c r="V2" t="s">
        <v>245</v>
      </c>
      <c r="W2" t="s">
        <v>246</v>
      </c>
      <c r="X2" t="s">
        <v>247</v>
      </c>
      <c r="Y2" t="s">
        <v>248</v>
      </c>
    </row>
    <row r="3" spans="1:25" ht="12.75">
      <c r="A3" s="8">
        <v>1</v>
      </c>
      <c r="B3" s="8">
        <v>0</v>
      </c>
      <c r="C3" t="s">
        <v>249</v>
      </c>
      <c r="D3">
        <v>101</v>
      </c>
      <c r="E3">
        <v>102</v>
      </c>
      <c r="F3">
        <v>0.014</v>
      </c>
      <c r="G3" s="31"/>
      <c r="H3" s="31">
        <v>175</v>
      </c>
      <c r="I3" s="31">
        <f>IF(D3&lt;200,D3-101,D3-201+24)</f>
        <v>0</v>
      </c>
      <c r="J3" s="31">
        <f>IF(E3&lt;200,E3-101,E3-201+24)</f>
        <v>1</v>
      </c>
      <c r="L3" t="s">
        <v>249</v>
      </c>
      <c r="M3">
        <v>101</v>
      </c>
      <c r="N3">
        <v>102</v>
      </c>
      <c r="O3">
        <v>3</v>
      </c>
      <c r="P3">
        <v>0.24</v>
      </c>
      <c r="Q3">
        <v>16</v>
      </c>
      <c r="R3">
        <v>0</v>
      </c>
      <c r="S3">
        <v>0.003</v>
      </c>
      <c r="T3">
        <v>0.014</v>
      </c>
      <c r="U3">
        <v>0.461</v>
      </c>
      <c r="V3">
        <v>175</v>
      </c>
      <c r="W3">
        <v>193</v>
      </c>
      <c r="X3">
        <v>200</v>
      </c>
      <c r="Y3">
        <v>0</v>
      </c>
    </row>
    <row r="4" spans="1:25" ht="12.75">
      <c r="A4" s="8">
        <v>2</v>
      </c>
      <c r="B4" s="8">
        <v>1</v>
      </c>
      <c r="C4" t="s">
        <v>250</v>
      </c>
      <c r="D4">
        <v>101</v>
      </c>
      <c r="E4">
        <v>103</v>
      </c>
      <c r="F4">
        <v>0.211</v>
      </c>
      <c r="G4" s="31"/>
      <c r="H4" s="31">
        <v>175</v>
      </c>
      <c r="I4" s="31">
        <f aca="true" t="shared" si="0" ref="I4:I33">IF(D4&lt;200,D4-101,D4-201+24)</f>
        <v>0</v>
      </c>
      <c r="J4" s="31">
        <f aca="true" t="shared" si="1" ref="J4:J33">IF(E4&lt;200,E4-101,E4-201+24)</f>
        <v>2</v>
      </c>
      <c r="L4" t="s">
        <v>250</v>
      </c>
      <c r="M4">
        <v>101</v>
      </c>
      <c r="N4">
        <v>103</v>
      </c>
      <c r="O4">
        <v>55</v>
      </c>
      <c r="P4">
        <v>0.51</v>
      </c>
      <c r="Q4">
        <v>10</v>
      </c>
      <c r="R4">
        <v>2.9</v>
      </c>
      <c r="S4">
        <v>0.055</v>
      </c>
      <c r="T4">
        <v>0.211</v>
      </c>
      <c r="U4">
        <v>0.057</v>
      </c>
      <c r="V4">
        <v>175</v>
      </c>
      <c r="W4">
        <v>208</v>
      </c>
      <c r="X4">
        <v>220</v>
      </c>
      <c r="Y4">
        <v>0</v>
      </c>
    </row>
    <row r="5" spans="1:25" ht="12.75">
      <c r="A5" s="8">
        <v>3</v>
      </c>
      <c r="B5" s="8">
        <v>2</v>
      </c>
      <c r="C5" t="s">
        <v>251</v>
      </c>
      <c r="D5">
        <v>101</v>
      </c>
      <c r="E5">
        <v>105</v>
      </c>
      <c r="F5">
        <v>0.085</v>
      </c>
      <c r="G5" s="31"/>
      <c r="H5" s="31">
        <v>175</v>
      </c>
      <c r="I5" s="31">
        <f t="shared" si="0"/>
        <v>0</v>
      </c>
      <c r="J5" s="31">
        <f t="shared" si="1"/>
        <v>4</v>
      </c>
      <c r="L5" t="s">
        <v>251</v>
      </c>
      <c r="M5">
        <v>101</v>
      </c>
      <c r="N5">
        <v>105</v>
      </c>
      <c r="O5">
        <v>22</v>
      </c>
      <c r="P5">
        <v>0.33</v>
      </c>
      <c r="Q5">
        <v>10</v>
      </c>
      <c r="R5">
        <v>1.2</v>
      </c>
      <c r="S5">
        <v>0.022</v>
      </c>
      <c r="T5">
        <v>0.085</v>
      </c>
      <c r="U5">
        <v>0.023</v>
      </c>
      <c r="V5">
        <v>175</v>
      </c>
      <c r="W5">
        <v>208</v>
      </c>
      <c r="X5">
        <v>220</v>
      </c>
      <c r="Y5">
        <v>0</v>
      </c>
    </row>
    <row r="6" spans="1:25" ht="12.75">
      <c r="A6" s="8">
        <v>4</v>
      </c>
      <c r="B6" s="8">
        <v>3</v>
      </c>
      <c r="C6" t="s">
        <v>252</v>
      </c>
      <c r="D6">
        <v>102</v>
      </c>
      <c r="E6">
        <v>104</v>
      </c>
      <c r="F6">
        <v>0.127</v>
      </c>
      <c r="G6" s="31"/>
      <c r="H6" s="31">
        <v>175</v>
      </c>
      <c r="I6" s="31">
        <f t="shared" si="0"/>
        <v>1</v>
      </c>
      <c r="J6" s="31">
        <f t="shared" si="1"/>
        <v>3</v>
      </c>
      <c r="L6" t="s">
        <v>252</v>
      </c>
      <c r="M6">
        <v>102</v>
      </c>
      <c r="N6">
        <v>104</v>
      </c>
      <c r="O6">
        <v>33</v>
      </c>
      <c r="P6">
        <v>0.39</v>
      </c>
      <c r="Q6">
        <v>10</v>
      </c>
      <c r="R6">
        <v>1.7</v>
      </c>
      <c r="S6">
        <v>0.033</v>
      </c>
      <c r="T6">
        <v>0.127</v>
      </c>
      <c r="U6">
        <v>0.034</v>
      </c>
      <c r="V6">
        <v>175</v>
      </c>
      <c r="W6">
        <v>208</v>
      </c>
      <c r="X6">
        <v>220</v>
      </c>
      <c r="Y6">
        <v>0</v>
      </c>
    </row>
    <row r="7" spans="1:25" ht="12.75">
      <c r="A7" s="8">
        <v>5</v>
      </c>
      <c r="B7" s="8">
        <v>4</v>
      </c>
      <c r="C7" t="s">
        <v>253</v>
      </c>
      <c r="D7">
        <v>102</v>
      </c>
      <c r="E7">
        <v>106</v>
      </c>
      <c r="F7">
        <v>0.192</v>
      </c>
      <c r="G7" s="31"/>
      <c r="H7" s="31">
        <v>175</v>
      </c>
      <c r="I7" s="31">
        <f t="shared" si="0"/>
        <v>1</v>
      </c>
      <c r="J7" s="31">
        <f t="shared" si="1"/>
        <v>5</v>
      </c>
      <c r="L7" t="s">
        <v>253</v>
      </c>
      <c r="M7">
        <v>102</v>
      </c>
      <c r="N7">
        <v>106</v>
      </c>
      <c r="O7">
        <v>50</v>
      </c>
      <c r="P7">
        <v>0.48</v>
      </c>
      <c r="Q7">
        <v>10</v>
      </c>
      <c r="R7">
        <v>2.6</v>
      </c>
      <c r="S7">
        <v>0.05</v>
      </c>
      <c r="T7">
        <v>0.192</v>
      </c>
      <c r="U7">
        <v>0.052</v>
      </c>
      <c r="V7">
        <v>175</v>
      </c>
      <c r="W7">
        <v>208</v>
      </c>
      <c r="X7">
        <v>220</v>
      </c>
      <c r="Y7">
        <v>0</v>
      </c>
    </row>
    <row r="8" spans="1:25" ht="12.75">
      <c r="A8" s="8">
        <v>6</v>
      </c>
      <c r="B8" s="8">
        <v>5</v>
      </c>
      <c r="C8" t="s">
        <v>254</v>
      </c>
      <c r="D8">
        <v>103</v>
      </c>
      <c r="E8">
        <v>109</v>
      </c>
      <c r="F8">
        <v>0.119</v>
      </c>
      <c r="G8" s="31"/>
      <c r="H8" s="31">
        <v>175</v>
      </c>
      <c r="I8" s="31">
        <f t="shared" si="0"/>
        <v>2</v>
      </c>
      <c r="J8" s="31">
        <f t="shared" si="1"/>
        <v>8</v>
      </c>
      <c r="L8" t="s">
        <v>254</v>
      </c>
      <c r="M8">
        <v>103</v>
      </c>
      <c r="N8">
        <v>109</v>
      </c>
      <c r="O8">
        <v>31</v>
      </c>
      <c r="P8">
        <v>0.38</v>
      </c>
      <c r="Q8">
        <v>10</v>
      </c>
      <c r="R8">
        <v>1.6</v>
      </c>
      <c r="S8">
        <v>0.031</v>
      </c>
      <c r="T8">
        <v>0.119</v>
      </c>
      <c r="U8">
        <v>0.032</v>
      </c>
      <c r="V8">
        <v>175</v>
      </c>
      <c r="W8">
        <v>208</v>
      </c>
      <c r="X8">
        <v>220</v>
      </c>
      <c r="Y8">
        <v>0</v>
      </c>
    </row>
    <row r="9" spans="1:25" ht="12.75">
      <c r="A9" s="8">
        <v>7</v>
      </c>
      <c r="B9" s="8">
        <v>6</v>
      </c>
      <c r="C9" t="s">
        <v>255</v>
      </c>
      <c r="D9">
        <v>103</v>
      </c>
      <c r="E9">
        <v>124</v>
      </c>
      <c r="F9">
        <v>0.084</v>
      </c>
      <c r="G9" s="31"/>
      <c r="H9" s="31">
        <v>400</v>
      </c>
      <c r="I9" s="31">
        <f t="shared" si="0"/>
        <v>2</v>
      </c>
      <c r="J9" s="31">
        <f t="shared" si="1"/>
        <v>23</v>
      </c>
      <c r="L9" t="s">
        <v>255</v>
      </c>
      <c r="M9">
        <v>103</v>
      </c>
      <c r="N9">
        <v>124</v>
      </c>
      <c r="O9">
        <v>0</v>
      </c>
      <c r="P9">
        <v>0.02</v>
      </c>
      <c r="Q9">
        <v>768</v>
      </c>
      <c r="R9">
        <v>0</v>
      </c>
      <c r="S9">
        <v>0.002</v>
      </c>
      <c r="T9">
        <v>0.084</v>
      </c>
      <c r="U9">
        <v>0</v>
      </c>
      <c r="V9">
        <v>400</v>
      </c>
      <c r="W9">
        <v>510</v>
      </c>
      <c r="X9">
        <v>600</v>
      </c>
      <c r="Y9">
        <v>1.015</v>
      </c>
    </row>
    <row r="10" spans="1:25" ht="12.75">
      <c r="A10" s="8">
        <v>8</v>
      </c>
      <c r="B10" s="8">
        <v>7</v>
      </c>
      <c r="C10" t="s">
        <v>256</v>
      </c>
      <c r="D10">
        <v>104</v>
      </c>
      <c r="E10">
        <v>109</v>
      </c>
      <c r="F10">
        <v>0.104</v>
      </c>
      <c r="G10" s="31"/>
      <c r="H10" s="31">
        <v>175</v>
      </c>
      <c r="I10" s="31">
        <f t="shared" si="0"/>
        <v>3</v>
      </c>
      <c r="J10" s="31">
        <f t="shared" si="1"/>
        <v>8</v>
      </c>
      <c r="L10" t="s">
        <v>256</v>
      </c>
      <c r="M10">
        <v>104</v>
      </c>
      <c r="N10">
        <v>109</v>
      </c>
      <c r="O10">
        <v>27</v>
      </c>
      <c r="P10">
        <v>0.36</v>
      </c>
      <c r="Q10">
        <v>10</v>
      </c>
      <c r="R10">
        <v>1.4</v>
      </c>
      <c r="S10">
        <v>0.027</v>
      </c>
      <c r="T10">
        <v>0.104</v>
      </c>
      <c r="U10">
        <v>0.028</v>
      </c>
      <c r="V10">
        <v>175</v>
      </c>
      <c r="W10">
        <v>208</v>
      </c>
      <c r="X10">
        <v>220</v>
      </c>
      <c r="Y10">
        <v>0</v>
      </c>
    </row>
    <row r="11" spans="1:25" ht="12.75">
      <c r="A11" s="8">
        <v>9</v>
      </c>
      <c r="B11" s="8">
        <v>8</v>
      </c>
      <c r="C11" t="s">
        <v>257</v>
      </c>
      <c r="D11">
        <v>105</v>
      </c>
      <c r="E11">
        <v>110</v>
      </c>
      <c r="F11">
        <v>0.088</v>
      </c>
      <c r="G11" s="31"/>
      <c r="H11" s="31">
        <v>175</v>
      </c>
      <c r="I11" s="31">
        <f t="shared" si="0"/>
        <v>4</v>
      </c>
      <c r="J11" s="31">
        <f t="shared" si="1"/>
        <v>9</v>
      </c>
      <c r="L11" t="s">
        <v>257</v>
      </c>
      <c r="M11">
        <v>105</v>
      </c>
      <c r="N11">
        <v>110</v>
      </c>
      <c r="O11">
        <v>23</v>
      </c>
      <c r="P11">
        <v>0.34</v>
      </c>
      <c r="Q11">
        <v>10</v>
      </c>
      <c r="R11">
        <v>1.2</v>
      </c>
      <c r="S11">
        <v>0.023</v>
      </c>
      <c r="T11">
        <v>0.088</v>
      </c>
      <c r="U11">
        <v>0.024</v>
      </c>
      <c r="V11">
        <v>175</v>
      </c>
      <c r="W11">
        <v>208</v>
      </c>
      <c r="X11">
        <v>220</v>
      </c>
      <c r="Y11">
        <v>0</v>
      </c>
    </row>
    <row r="12" spans="1:25" ht="12.75">
      <c r="A12" s="8">
        <v>10</v>
      </c>
      <c r="B12" s="8">
        <v>9</v>
      </c>
      <c r="C12" t="s">
        <v>258</v>
      </c>
      <c r="D12">
        <v>106</v>
      </c>
      <c r="E12">
        <v>110</v>
      </c>
      <c r="F12">
        <v>0.061</v>
      </c>
      <c r="G12" s="31"/>
      <c r="H12" s="31">
        <v>175</v>
      </c>
      <c r="I12" s="31">
        <f t="shared" si="0"/>
        <v>5</v>
      </c>
      <c r="J12" s="31">
        <f t="shared" si="1"/>
        <v>9</v>
      </c>
      <c r="L12" t="s">
        <v>258</v>
      </c>
      <c r="M12">
        <v>106</v>
      </c>
      <c r="N12">
        <v>110</v>
      </c>
      <c r="O12">
        <v>16</v>
      </c>
      <c r="P12">
        <v>0.33</v>
      </c>
      <c r="Q12">
        <v>35</v>
      </c>
      <c r="R12">
        <v>0</v>
      </c>
      <c r="S12">
        <v>0.014</v>
      </c>
      <c r="T12">
        <v>0.061</v>
      </c>
      <c r="U12">
        <v>2.459</v>
      </c>
      <c r="V12">
        <v>175</v>
      </c>
      <c r="W12">
        <v>193</v>
      </c>
      <c r="X12">
        <v>200</v>
      </c>
      <c r="Y12">
        <v>0</v>
      </c>
    </row>
    <row r="13" spans="1:25" ht="12.75">
      <c r="A13" s="8">
        <v>11</v>
      </c>
      <c r="B13" s="8">
        <v>10</v>
      </c>
      <c r="C13" t="s">
        <v>259</v>
      </c>
      <c r="D13">
        <v>107</v>
      </c>
      <c r="E13">
        <v>108</v>
      </c>
      <c r="F13">
        <v>0.061</v>
      </c>
      <c r="G13" s="31"/>
      <c r="H13" s="31">
        <v>175</v>
      </c>
      <c r="I13" s="31">
        <f t="shared" si="0"/>
        <v>6</v>
      </c>
      <c r="J13" s="31">
        <f t="shared" si="1"/>
        <v>7</v>
      </c>
      <c r="L13" t="s">
        <v>259</v>
      </c>
      <c r="M13">
        <v>107</v>
      </c>
      <c r="N13">
        <v>108</v>
      </c>
      <c r="O13">
        <v>16</v>
      </c>
      <c r="P13">
        <v>0.3</v>
      </c>
      <c r="Q13">
        <v>10</v>
      </c>
      <c r="R13">
        <v>0.8</v>
      </c>
      <c r="S13">
        <v>0.016</v>
      </c>
      <c r="T13">
        <v>0.061</v>
      </c>
      <c r="U13">
        <v>0.017</v>
      </c>
      <c r="V13">
        <v>175</v>
      </c>
      <c r="W13">
        <v>208</v>
      </c>
      <c r="X13">
        <v>220</v>
      </c>
      <c r="Y13">
        <v>0</v>
      </c>
    </row>
    <row r="14" spans="1:10" ht="12.75">
      <c r="A14" s="7">
        <v>69</v>
      </c>
      <c r="B14" s="7">
        <v>11</v>
      </c>
      <c r="C14" s="1" t="s">
        <v>261</v>
      </c>
      <c r="D14" s="1">
        <v>107</v>
      </c>
      <c r="E14" s="1">
        <v>203</v>
      </c>
      <c r="F14" s="1">
        <v>0.161</v>
      </c>
      <c r="G14" s="64"/>
      <c r="H14" s="55">
        <v>175</v>
      </c>
      <c r="I14" s="31">
        <f t="shared" si="0"/>
        <v>6</v>
      </c>
      <c r="J14" s="31">
        <f t="shared" si="1"/>
        <v>26</v>
      </c>
    </row>
    <row r="15" spans="1:25" ht="12.75">
      <c r="A15" s="8">
        <v>12</v>
      </c>
      <c r="B15" s="8">
        <v>12</v>
      </c>
      <c r="C15" t="s">
        <v>260</v>
      </c>
      <c r="D15">
        <v>108</v>
      </c>
      <c r="E15">
        <v>109</v>
      </c>
      <c r="F15">
        <v>0.165</v>
      </c>
      <c r="G15" s="31"/>
      <c r="H15" s="31">
        <v>175</v>
      </c>
      <c r="I15" s="31">
        <f t="shared" si="0"/>
        <v>7</v>
      </c>
      <c r="J15" s="31">
        <f t="shared" si="1"/>
        <v>8</v>
      </c>
      <c r="L15" t="s">
        <v>260</v>
      </c>
      <c r="M15">
        <v>108</v>
      </c>
      <c r="N15">
        <v>109</v>
      </c>
      <c r="O15">
        <v>43</v>
      </c>
      <c r="P15">
        <v>0.44</v>
      </c>
      <c r="Q15">
        <v>10</v>
      </c>
      <c r="R15">
        <v>2.3</v>
      </c>
      <c r="S15">
        <v>0.043</v>
      </c>
      <c r="T15">
        <v>0.165</v>
      </c>
      <c r="U15">
        <v>0.045</v>
      </c>
      <c r="V15">
        <v>175</v>
      </c>
      <c r="W15">
        <v>208</v>
      </c>
      <c r="X15">
        <v>220</v>
      </c>
      <c r="Y15">
        <v>0</v>
      </c>
    </row>
    <row r="16" spans="1:25" ht="12.75">
      <c r="A16" s="8">
        <v>13</v>
      </c>
      <c r="B16" s="8">
        <v>13</v>
      </c>
      <c r="C16" t="s">
        <v>262</v>
      </c>
      <c r="D16">
        <v>108</v>
      </c>
      <c r="E16">
        <v>110</v>
      </c>
      <c r="F16">
        <v>0.165</v>
      </c>
      <c r="G16" s="31"/>
      <c r="H16" s="31">
        <v>175</v>
      </c>
      <c r="I16" s="31">
        <f t="shared" si="0"/>
        <v>7</v>
      </c>
      <c r="J16" s="31">
        <f t="shared" si="1"/>
        <v>9</v>
      </c>
      <c r="L16" t="s">
        <v>262</v>
      </c>
      <c r="M16">
        <v>108</v>
      </c>
      <c r="N16">
        <v>110</v>
      </c>
      <c r="O16">
        <v>43</v>
      </c>
      <c r="P16">
        <v>0.44</v>
      </c>
      <c r="Q16">
        <v>10</v>
      </c>
      <c r="R16">
        <v>2.3</v>
      </c>
      <c r="S16">
        <v>0.043</v>
      </c>
      <c r="T16">
        <v>0.165</v>
      </c>
      <c r="U16">
        <v>0.045</v>
      </c>
      <c r="V16">
        <v>175</v>
      </c>
      <c r="W16">
        <v>208</v>
      </c>
      <c r="X16">
        <v>220</v>
      </c>
      <c r="Y16">
        <v>0</v>
      </c>
    </row>
    <row r="17" spans="1:25" ht="12.75">
      <c r="A17" s="8">
        <v>14</v>
      </c>
      <c r="B17" s="8">
        <v>14</v>
      </c>
      <c r="C17" t="s">
        <v>263</v>
      </c>
      <c r="D17">
        <v>109</v>
      </c>
      <c r="E17">
        <v>111</v>
      </c>
      <c r="F17">
        <v>0.084</v>
      </c>
      <c r="G17" s="31"/>
      <c r="H17" s="31">
        <v>400</v>
      </c>
      <c r="I17" s="31">
        <f t="shared" si="0"/>
        <v>8</v>
      </c>
      <c r="J17" s="31">
        <f t="shared" si="1"/>
        <v>10</v>
      </c>
      <c r="L17" t="s">
        <v>263</v>
      </c>
      <c r="M17">
        <v>109</v>
      </c>
      <c r="N17">
        <v>111</v>
      </c>
      <c r="O17">
        <v>0</v>
      </c>
      <c r="P17">
        <v>0.02</v>
      </c>
      <c r="Q17">
        <v>768</v>
      </c>
      <c r="R17">
        <v>0</v>
      </c>
      <c r="S17">
        <v>0.002</v>
      </c>
      <c r="T17">
        <v>0.084</v>
      </c>
      <c r="U17">
        <v>0</v>
      </c>
      <c r="V17">
        <v>400</v>
      </c>
      <c r="W17">
        <v>510</v>
      </c>
      <c r="X17">
        <v>600</v>
      </c>
      <c r="Y17">
        <v>1.03</v>
      </c>
    </row>
    <row r="18" spans="1:25" ht="12.75">
      <c r="A18" s="8">
        <v>15</v>
      </c>
      <c r="B18" s="8">
        <v>15</v>
      </c>
      <c r="C18" t="s">
        <v>264</v>
      </c>
      <c r="D18">
        <v>109</v>
      </c>
      <c r="E18">
        <v>112</v>
      </c>
      <c r="F18">
        <v>0.084</v>
      </c>
      <c r="G18" s="31"/>
      <c r="H18" s="31">
        <v>400</v>
      </c>
      <c r="I18" s="31">
        <f t="shared" si="0"/>
        <v>8</v>
      </c>
      <c r="J18" s="31">
        <f t="shared" si="1"/>
        <v>11</v>
      </c>
      <c r="L18" t="s">
        <v>264</v>
      </c>
      <c r="M18">
        <v>109</v>
      </c>
      <c r="N18">
        <v>112</v>
      </c>
      <c r="O18">
        <v>0</v>
      </c>
      <c r="P18">
        <v>0.02</v>
      </c>
      <c r="Q18">
        <v>768</v>
      </c>
      <c r="R18">
        <v>0</v>
      </c>
      <c r="S18">
        <v>0.002</v>
      </c>
      <c r="T18">
        <v>0.084</v>
      </c>
      <c r="U18">
        <v>0</v>
      </c>
      <c r="V18">
        <v>400</v>
      </c>
      <c r="W18">
        <v>510</v>
      </c>
      <c r="X18">
        <v>600</v>
      </c>
      <c r="Y18">
        <v>1.03</v>
      </c>
    </row>
    <row r="19" spans="1:25" ht="12.75">
      <c r="A19" s="8">
        <v>16</v>
      </c>
      <c r="B19" s="8">
        <v>16</v>
      </c>
      <c r="C19" t="s">
        <v>265</v>
      </c>
      <c r="D19">
        <v>110</v>
      </c>
      <c r="E19">
        <v>111</v>
      </c>
      <c r="F19">
        <v>0.084</v>
      </c>
      <c r="G19" s="31"/>
      <c r="H19" s="31">
        <v>400</v>
      </c>
      <c r="I19" s="31">
        <f t="shared" si="0"/>
        <v>9</v>
      </c>
      <c r="J19" s="31">
        <f t="shared" si="1"/>
        <v>10</v>
      </c>
      <c r="L19" t="s">
        <v>265</v>
      </c>
      <c r="M19">
        <v>110</v>
      </c>
      <c r="N19">
        <v>111</v>
      </c>
      <c r="O19">
        <v>0</v>
      </c>
      <c r="P19">
        <v>0.02</v>
      </c>
      <c r="Q19">
        <v>768</v>
      </c>
      <c r="R19">
        <v>0</v>
      </c>
      <c r="S19">
        <v>0.002</v>
      </c>
      <c r="T19">
        <v>0.084</v>
      </c>
      <c r="U19">
        <v>0</v>
      </c>
      <c r="V19">
        <v>400</v>
      </c>
      <c r="W19">
        <v>510</v>
      </c>
      <c r="X19">
        <v>600</v>
      </c>
      <c r="Y19">
        <v>1.015</v>
      </c>
    </row>
    <row r="20" spans="1:25" ht="12.75">
      <c r="A20" s="8">
        <v>17</v>
      </c>
      <c r="B20" s="8">
        <v>17</v>
      </c>
      <c r="C20" t="s">
        <v>266</v>
      </c>
      <c r="D20">
        <v>110</v>
      </c>
      <c r="E20">
        <v>112</v>
      </c>
      <c r="F20">
        <v>0.084</v>
      </c>
      <c r="G20" s="31"/>
      <c r="H20" s="31">
        <v>400</v>
      </c>
      <c r="I20" s="31">
        <f t="shared" si="0"/>
        <v>9</v>
      </c>
      <c r="J20" s="31">
        <f t="shared" si="1"/>
        <v>11</v>
      </c>
      <c r="L20" t="s">
        <v>266</v>
      </c>
      <c r="M20">
        <v>110</v>
      </c>
      <c r="N20">
        <v>112</v>
      </c>
      <c r="O20">
        <v>0</v>
      </c>
      <c r="P20">
        <v>0.02</v>
      </c>
      <c r="Q20">
        <v>768</v>
      </c>
      <c r="R20">
        <v>0</v>
      </c>
      <c r="S20">
        <v>0.002</v>
      </c>
      <c r="T20">
        <v>0.084</v>
      </c>
      <c r="U20">
        <v>0</v>
      </c>
      <c r="V20">
        <v>400</v>
      </c>
      <c r="W20">
        <v>510</v>
      </c>
      <c r="X20">
        <v>600</v>
      </c>
      <c r="Y20">
        <v>1.015</v>
      </c>
    </row>
    <row r="21" spans="1:25" ht="12.75">
      <c r="A21" s="8">
        <v>18</v>
      </c>
      <c r="B21" s="8">
        <v>18</v>
      </c>
      <c r="C21" t="s">
        <v>267</v>
      </c>
      <c r="D21">
        <v>111</v>
      </c>
      <c r="E21">
        <v>113</v>
      </c>
      <c r="F21">
        <v>0.048</v>
      </c>
      <c r="G21" s="31"/>
      <c r="H21" s="31">
        <v>500</v>
      </c>
      <c r="I21" s="31">
        <f t="shared" si="0"/>
        <v>10</v>
      </c>
      <c r="J21" s="31">
        <f t="shared" si="1"/>
        <v>12</v>
      </c>
      <c r="L21" t="s">
        <v>267</v>
      </c>
      <c r="M21">
        <v>111</v>
      </c>
      <c r="N21">
        <v>113</v>
      </c>
      <c r="O21">
        <v>33</v>
      </c>
      <c r="P21">
        <v>0.4</v>
      </c>
      <c r="Q21">
        <v>11</v>
      </c>
      <c r="R21">
        <v>0.8</v>
      </c>
      <c r="S21">
        <v>0.006</v>
      </c>
      <c r="T21">
        <v>0.048</v>
      </c>
      <c r="U21">
        <v>0.1</v>
      </c>
      <c r="V21">
        <v>500</v>
      </c>
      <c r="W21">
        <v>600</v>
      </c>
      <c r="X21">
        <v>625</v>
      </c>
      <c r="Y21">
        <v>0</v>
      </c>
    </row>
    <row r="22" spans="1:25" ht="12.75">
      <c r="A22" s="8">
        <v>19</v>
      </c>
      <c r="B22" s="8">
        <v>19</v>
      </c>
      <c r="C22" t="s">
        <v>268</v>
      </c>
      <c r="D22">
        <v>111</v>
      </c>
      <c r="E22">
        <v>114</v>
      </c>
      <c r="F22">
        <v>0.042</v>
      </c>
      <c r="G22" s="31"/>
      <c r="H22" s="31">
        <v>500</v>
      </c>
      <c r="I22" s="31">
        <f t="shared" si="0"/>
        <v>10</v>
      </c>
      <c r="J22" s="31">
        <f t="shared" si="1"/>
        <v>13</v>
      </c>
      <c r="L22" t="s">
        <v>268</v>
      </c>
      <c r="M22">
        <v>111</v>
      </c>
      <c r="N22">
        <v>114</v>
      </c>
      <c r="O22">
        <v>29</v>
      </c>
      <c r="P22">
        <v>0.39</v>
      </c>
      <c r="Q22">
        <v>11</v>
      </c>
      <c r="R22">
        <v>0.7</v>
      </c>
      <c r="S22">
        <v>0.005</v>
      </c>
      <c r="T22">
        <v>0.042</v>
      </c>
      <c r="U22">
        <v>0.088</v>
      </c>
      <c r="V22">
        <v>500</v>
      </c>
      <c r="W22">
        <v>600</v>
      </c>
      <c r="X22">
        <v>625</v>
      </c>
      <c r="Y22">
        <v>0</v>
      </c>
    </row>
    <row r="23" spans="1:25" ht="12.75">
      <c r="A23" s="8">
        <v>20</v>
      </c>
      <c r="B23" s="8">
        <v>20</v>
      </c>
      <c r="C23" t="s">
        <v>269</v>
      </c>
      <c r="D23">
        <v>112</v>
      </c>
      <c r="E23">
        <v>113</v>
      </c>
      <c r="F23">
        <v>0.048</v>
      </c>
      <c r="G23" s="31"/>
      <c r="H23" s="31">
        <v>500</v>
      </c>
      <c r="I23" s="31">
        <f t="shared" si="0"/>
        <v>11</v>
      </c>
      <c r="J23" s="31">
        <f t="shared" si="1"/>
        <v>12</v>
      </c>
      <c r="L23" t="s">
        <v>269</v>
      </c>
      <c r="M23">
        <v>112</v>
      </c>
      <c r="N23">
        <v>113</v>
      </c>
      <c r="O23">
        <v>33</v>
      </c>
      <c r="P23">
        <v>0.4</v>
      </c>
      <c r="Q23">
        <v>11</v>
      </c>
      <c r="R23">
        <v>0.8</v>
      </c>
      <c r="S23">
        <v>0.006</v>
      </c>
      <c r="T23">
        <v>0.048</v>
      </c>
      <c r="U23">
        <v>0.1</v>
      </c>
      <c r="V23">
        <v>500</v>
      </c>
      <c r="W23">
        <v>600</v>
      </c>
      <c r="X23">
        <v>625</v>
      </c>
      <c r="Y23">
        <v>0</v>
      </c>
    </row>
    <row r="24" spans="1:25" ht="12.75">
      <c r="A24" s="8">
        <v>21</v>
      </c>
      <c r="B24" s="8">
        <v>21</v>
      </c>
      <c r="C24" t="s">
        <v>270</v>
      </c>
      <c r="D24">
        <v>112</v>
      </c>
      <c r="E24">
        <v>123</v>
      </c>
      <c r="F24">
        <v>0.097</v>
      </c>
      <c r="G24" s="31"/>
      <c r="H24" s="31">
        <v>500</v>
      </c>
      <c r="I24" s="31">
        <f t="shared" si="0"/>
        <v>11</v>
      </c>
      <c r="J24" s="31">
        <f t="shared" si="1"/>
        <v>22</v>
      </c>
      <c r="L24" t="s">
        <v>270</v>
      </c>
      <c r="M24">
        <v>112</v>
      </c>
      <c r="N24">
        <v>123</v>
      </c>
      <c r="O24">
        <v>67</v>
      </c>
      <c r="P24">
        <v>0.52</v>
      </c>
      <c r="Q24">
        <v>11</v>
      </c>
      <c r="R24">
        <v>1.6</v>
      </c>
      <c r="S24">
        <v>0.012</v>
      </c>
      <c r="T24">
        <v>0.097</v>
      </c>
      <c r="U24">
        <v>0.203</v>
      </c>
      <c r="V24">
        <v>500</v>
      </c>
      <c r="W24">
        <v>600</v>
      </c>
      <c r="X24">
        <v>625</v>
      </c>
      <c r="Y24">
        <v>0</v>
      </c>
    </row>
    <row r="25" spans="1:25" ht="12.75">
      <c r="A25" s="8">
        <v>22</v>
      </c>
      <c r="B25" s="8">
        <v>22</v>
      </c>
      <c r="C25" t="s">
        <v>271</v>
      </c>
      <c r="D25">
        <v>113</v>
      </c>
      <c r="E25">
        <v>123</v>
      </c>
      <c r="F25">
        <v>0.087</v>
      </c>
      <c r="G25" s="31"/>
      <c r="H25" s="31">
        <v>500</v>
      </c>
      <c r="I25" s="31">
        <f t="shared" si="0"/>
        <v>12</v>
      </c>
      <c r="J25" s="31">
        <f t="shared" si="1"/>
        <v>22</v>
      </c>
      <c r="L25" t="s">
        <v>271</v>
      </c>
      <c r="M25">
        <v>113</v>
      </c>
      <c r="N25">
        <v>123</v>
      </c>
      <c r="O25">
        <v>60</v>
      </c>
      <c r="P25">
        <v>0.49</v>
      </c>
      <c r="Q25">
        <v>11</v>
      </c>
      <c r="R25">
        <v>1.5</v>
      </c>
      <c r="S25">
        <v>0.011</v>
      </c>
      <c r="T25">
        <v>0.087</v>
      </c>
      <c r="U25">
        <v>0.182</v>
      </c>
      <c r="V25">
        <v>500</v>
      </c>
      <c r="W25">
        <v>600</v>
      </c>
      <c r="X25">
        <v>625</v>
      </c>
      <c r="Y25">
        <v>0</v>
      </c>
    </row>
    <row r="26" spans="1:10" ht="12.75">
      <c r="A26" s="7">
        <v>70</v>
      </c>
      <c r="B26" s="7">
        <v>23</v>
      </c>
      <c r="C26" s="1" t="s">
        <v>274</v>
      </c>
      <c r="D26" s="1">
        <v>113</v>
      </c>
      <c r="E26" s="1">
        <v>215</v>
      </c>
      <c r="F26" s="1">
        <v>0.075</v>
      </c>
      <c r="G26" s="64"/>
      <c r="H26" s="55">
        <v>500</v>
      </c>
      <c r="I26" s="31">
        <f t="shared" si="0"/>
        <v>12</v>
      </c>
      <c r="J26" s="31">
        <f t="shared" si="1"/>
        <v>38</v>
      </c>
    </row>
    <row r="27" spans="1:25" ht="12.75">
      <c r="A27" s="8">
        <v>23</v>
      </c>
      <c r="B27" s="8">
        <v>24</v>
      </c>
      <c r="C27" t="s">
        <v>272</v>
      </c>
      <c r="D27">
        <v>114</v>
      </c>
      <c r="E27">
        <v>116</v>
      </c>
      <c r="F27">
        <v>0.059</v>
      </c>
      <c r="G27" s="31"/>
      <c r="H27" s="31">
        <v>500</v>
      </c>
      <c r="I27" s="31">
        <f t="shared" si="0"/>
        <v>13</v>
      </c>
      <c r="J27" s="31">
        <f t="shared" si="1"/>
        <v>15</v>
      </c>
      <c r="L27" t="s">
        <v>272</v>
      </c>
      <c r="M27">
        <v>114</v>
      </c>
      <c r="N27">
        <v>116</v>
      </c>
      <c r="O27">
        <v>27</v>
      </c>
      <c r="P27">
        <v>0.38</v>
      </c>
      <c r="Q27">
        <v>11</v>
      </c>
      <c r="R27">
        <v>0.7</v>
      </c>
      <c r="S27">
        <v>0.005</v>
      </c>
      <c r="T27">
        <v>0.059</v>
      </c>
      <c r="U27">
        <v>0.082</v>
      </c>
      <c r="V27">
        <v>500</v>
      </c>
      <c r="W27">
        <v>600</v>
      </c>
      <c r="X27">
        <v>625</v>
      </c>
      <c r="Y27">
        <v>0</v>
      </c>
    </row>
    <row r="28" spans="1:25" ht="12.75">
      <c r="A28" s="8">
        <v>24</v>
      </c>
      <c r="B28" s="8">
        <v>25</v>
      </c>
      <c r="C28" t="s">
        <v>273</v>
      </c>
      <c r="D28">
        <v>115</v>
      </c>
      <c r="E28">
        <v>116</v>
      </c>
      <c r="F28">
        <v>0.017</v>
      </c>
      <c r="G28" s="31"/>
      <c r="H28" s="31">
        <v>500</v>
      </c>
      <c r="I28" s="31">
        <f t="shared" si="0"/>
        <v>14</v>
      </c>
      <c r="J28" s="31">
        <f t="shared" si="1"/>
        <v>15</v>
      </c>
      <c r="L28" t="s">
        <v>273</v>
      </c>
      <c r="M28">
        <v>115</v>
      </c>
      <c r="N28">
        <v>116</v>
      </c>
      <c r="O28">
        <v>12</v>
      </c>
      <c r="P28">
        <v>0.33</v>
      </c>
      <c r="Q28">
        <v>11</v>
      </c>
      <c r="R28">
        <v>0.3</v>
      </c>
      <c r="S28">
        <v>0.002</v>
      </c>
      <c r="T28">
        <v>0.017</v>
      </c>
      <c r="U28">
        <v>0.036</v>
      </c>
      <c r="V28">
        <v>500</v>
      </c>
      <c r="W28">
        <v>600</v>
      </c>
      <c r="X28">
        <v>625</v>
      </c>
      <c r="Y28">
        <v>0</v>
      </c>
    </row>
    <row r="29" spans="1:25" ht="12.75">
      <c r="A29" s="50">
        <v>25</v>
      </c>
      <c r="B29" s="50">
        <v>26</v>
      </c>
      <c r="C29" s="18" t="s">
        <v>275</v>
      </c>
      <c r="D29" s="20">
        <v>115</v>
      </c>
      <c r="E29" s="21">
        <v>121</v>
      </c>
      <c r="F29" s="21">
        <v>0.049</v>
      </c>
      <c r="G29" s="54">
        <v>0.0245</v>
      </c>
      <c r="H29" s="54">
        <v>1000</v>
      </c>
      <c r="I29" s="31">
        <f t="shared" si="0"/>
        <v>14</v>
      </c>
      <c r="J29" s="31">
        <f t="shared" si="1"/>
        <v>20</v>
      </c>
      <c r="L29" t="s">
        <v>275</v>
      </c>
      <c r="M29">
        <v>115</v>
      </c>
      <c r="N29">
        <v>121</v>
      </c>
      <c r="O29">
        <v>34</v>
      </c>
      <c r="P29">
        <v>0.41</v>
      </c>
      <c r="Q29">
        <v>11</v>
      </c>
      <c r="R29">
        <v>0.8</v>
      </c>
      <c r="S29">
        <v>0.006</v>
      </c>
      <c r="T29">
        <v>0.049</v>
      </c>
      <c r="U29">
        <v>0.103</v>
      </c>
      <c r="V29">
        <v>500</v>
      </c>
      <c r="W29">
        <v>600</v>
      </c>
      <c r="X29">
        <v>625</v>
      </c>
      <c r="Y29">
        <v>0</v>
      </c>
    </row>
    <row r="30" spans="1:25" ht="12.75">
      <c r="A30" s="50"/>
      <c r="B30" s="50"/>
      <c r="C30" s="22" t="s">
        <v>279</v>
      </c>
      <c r="D30" s="23">
        <v>115</v>
      </c>
      <c r="E30" s="24">
        <v>121</v>
      </c>
      <c r="F30" s="24">
        <v>0.049</v>
      </c>
      <c r="G30" s="54"/>
      <c r="H30" s="31"/>
      <c r="I30" s="31"/>
      <c r="J30" s="31"/>
      <c r="L30" t="s">
        <v>279</v>
      </c>
      <c r="M30">
        <v>115</v>
      </c>
      <c r="N30">
        <v>121</v>
      </c>
      <c r="O30">
        <v>34</v>
      </c>
      <c r="P30">
        <v>0.41</v>
      </c>
      <c r="Q30">
        <v>11</v>
      </c>
      <c r="R30">
        <v>0.8</v>
      </c>
      <c r="S30">
        <v>0.006</v>
      </c>
      <c r="T30">
        <v>0.049</v>
      </c>
      <c r="U30">
        <v>0.103</v>
      </c>
      <c r="V30">
        <v>500</v>
      </c>
      <c r="W30">
        <v>600</v>
      </c>
      <c r="X30">
        <v>625</v>
      </c>
      <c r="Y30">
        <v>0</v>
      </c>
    </row>
    <row r="31" spans="1:25" ht="12.75">
      <c r="A31" s="8">
        <v>26</v>
      </c>
      <c r="B31" s="8">
        <v>27</v>
      </c>
      <c r="C31" t="s">
        <v>276</v>
      </c>
      <c r="D31">
        <v>115</v>
      </c>
      <c r="E31">
        <v>124</v>
      </c>
      <c r="F31">
        <v>0.052</v>
      </c>
      <c r="G31" s="31"/>
      <c r="H31" s="31">
        <v>500</v>
      </c>
      <c r="I31" s="31">
        <f t="shared" si="0"/>
        <v>14</v>
      </c>
      <c r="J31" s="31">
        <f t="shared" si="1"/>
        <v>23</v>
      </c>
      <c r="L31" t="s">
        <v>276</v>
      </c>
      <c r="M31">
        <v>115</v>
      </c>
      <c r="N31">
        <v>124</v>
      </c>
      <c r="O31">
        <v>36</v>
      </c>
      <c r="P31">
        <v>0.41</v>
      </c>
      <c r="Q31">
        <v>11</v>
      </c>
      <c r="R31">
        <v>0.9</v>
      </c>
      <c r="S31">
        <v>0.007</v>
      </c>
      <c r="T31">
        <v>0.052</v>
      </c>
      <c r="U31">
        <v>0.109</v>
      </c>
      <c r="V31">
        <v>500</v>
      </c>
      <c r="W31">
        <v>600</v>
      </c>
      <c r="X31">
        <v>625</v>
      </c>
      <c r="Y31">
        <v>0</v>
      </c>
    </row>
    <row r="32" spans="1:25" ht="12.75">
      <c r="A32" s="8">
        <v>27</v>
      </c>
      <c r="B32" s="8">
        <v>28</v>
      </c>
      <c r="C32" t="s">
        <v>277</v>
      </c>
      <c r="D32">
        <v>116</v>
      </c>
      <c r="E32">
        <v>117</v>
      </c>
      <c r="F32">
        <v>0.026</v>
      </c>
      <c r="G32" s="31"/>
      <c r="H32" s="31">
        <v>500</v>
      </c>
      <c r="I32" s="31">
        <f t="shared" si="0"/>
        <v>15</v>
      </c>
      <c r="J32" s="31">
        <f t="shared" si="1"/>
        <v>16</v>
      </c>
      <c r="L32" t="s">
        <v>277</v>
      </c>
      <c r="M32">
        <v>116</v>
      </c>
      <c r="N32">
        <v>117</v>
      </c>
      <c r="O32">
        <v>18</v>
      </c>
      <c r="P32">
        <v>0.35</v>
      </c>
      <c r="Q32">
        <v>11</v>
      </c>
      <c r="R32">
        <v>0.4</v>
      </c>
      <c r="S32">
        <v>0.003</v>
      </c>
      <c r="T32">
        <v>0.026</v>
      </c>
      <c r="U32">
        <v>0.055</v>
      </c>
      <c r="V32">
        <v>500</v>
      </c>
      <c r="W32">
        <v>600</v>
      </c>
      <c r="X32">
        <v>625</v>
      </c>
      <c r="Y32">
        <v>0</v>
      </c>
    </row>
    <row r="33" spans="1:25" ht="12.75">
      <c r="A33" s="8">
        <v>28</v>
      </c>
      <c r="B33" s="8">
        <v>29</v>
      </c>
      <c r="C33" t="s">
        <v>278</v>
      </c>
      <c r="D33">
        <v>116</v>
      </c>
      <c r="E33">
        <v>119</v>
      </c>
      <c r="F33">
        <v>0.023</v>
      </c>
      <c r="G33" s="31"/>
      <c r="H33" s="31">
        <v>500</v>
      </c>
      <c r="I33" s="31">
        <f t="shared" si="0"/>
        <v>15</v>
      </c>
      <c r="J33" s="31">
        <f t="shared" si="1"/>
        <v>18</v>
      </c>
      <c r="L33" t="s">
        <v>278</v>
      </c>
      <c r="M33">
        <v>116</v>
      </c>
      <c r="N33">
        <v>119</v>
      </c>
      <c r="O33">
        <v>16</v>
      </c>
      <c r="P33">
        <v>0.34</v>
      </c>
      <c r="Q33">
        <v>11</v>
      </c>
      <c r="R33">
        <v>0.4</v>
      </c>
      <c r="S33">
        <v>0.003</v>
      </c>
      <c r="T33">
        <v>0.023</v>
      </c>
      <c r="U33">
        <v>0.049</v>
      </c>
      <c r="V33">
        <v>500</v>
      </c>
      <c r="W33">
        <v>600</v>
      </c>
      <c r="X33">
        <v>625</v>
      </c>
      <c r="Y33">
        <v>0</v>
      </c>
    </row>
    <row r="34" spans="1:25" ht="12.75">
      <c r="A34" s="8">
        <v>29</v>
      </c>
      <c r="B34" s="8">
        <v>30</v>
      </c>
      <c r="C34" t="s">
        <v>280</v>
      </c>
      <c r="D34">
        <v>117</v>
      </c>
      <c r="E34">
        <v>118</v>
      </c>
      <c r="F34">
        <v>0.014</v>
      </c>
      <c r="G34" s="31"/>
      <c r="H34" s="31">
        <v>500</v>
      </c>
      <c r="I34" s="31">
        <f>IF(D34&lt;200,D34-101,D34-201+24)</f>
        <v>16</v>
      </c>
      <c r="J34" s="31">
        <f>IF(E34&lt;200,E34-101,E34-201+24)</f>
        <v>17</v>
      </c>
      <c r="L34" t="s">
        <v>280</v>
      </c>
      <c r="M34">
        <v>117</v>
      </c>
      <c r="N34">
        <v>118</v>
      </c>
      <c r="O34">
        <v>10</v>
      </c>
      <c r="P34">
        <v>0.32</v>
      </c>
      <c r="Q34">
        <v>11</v>
      </c>
      <c r="R34">
        <v>0.2</v>
      </c>
      <c r="S34">
        <v>0.002</v>
      </c>
      <c r="T34">
        <v>0.014</v>
      </c>
      <c r="U34">
        <v>0.03</v>
      </c>
      <c r="V34">
        <v>500</v>
      </c>
      <c r="W34">
        <v>600</v>
      </c>
      <c r="X34">
        <v>625</v>
      </c>
      <c r="Y34">
        <v>0</v>
      </c>
    </row>
    <row r="35" spans="1:25" ht="12.75">
      <c r="A35" s="8">
        <v>30</v>
      </c>
      <c r="B35" s="8">
        <v>31</v>
      </c>
      <c r="C35" t="s">
        <v>281</v>
      </c>
      <c r="D35">
        <v>117</v>
      </c>
      <c r="E35">
        <v>122</v>
      </c>
      <c r="F35">
        <v>0.105</v>
      </c>
      <c r="G35" s="31"/>
      <c r="H35" s="31">
        <v>500</v>
      </c>
      <c r="I35" s="31">
        <f aca="true" t="shared" si="2" ref="I35:I53">IF(D35&lt;200,D35-101,D35-201+24)</f>
        <v>16</v>
      </c>
      <c r="J35" s="31">
        <f aca="true" t="shared" si="3" ref="J35:J53">IF(E35&lt;200,E35-101,E35-201+24)</f>
        <v>21</v>
      </c>
      <c r="L35" t="s">
        <v>281</v>
      </c>
      <c r="M35">
        <v>117</v>
      </c>
      <c r="N35">
        <v>122</v>
      </c>
      <c r="O35">
        <v>73</v>
      </c>
      <c r="P35">
        <v>0.54</v>
      </c>
      <c r="Q35">
        <v>11</v>
      </c>
      <c r="R35">
        <v>1.8</v>
      </c>
      <c r="S35">
        <v>0.014</v>
      </c>
      <c r="T35">
        <v>0.105</v>
      </c>
      <c r="U35">
        <v>0.221</v>
      </c>
      <c r="V35">
        <v>500</v>
      </c>
      <c r="W35">
        <v>600</v>
      </c>
      <c r="X35">
        <v>625</v>
      </c>
      <c r="Y35">
        <v>0</v>
      </c>
    </row>
    <row r="36" spans="1:25" ht="12.75">
      <c r="A36" s="50">
        <v>31</v>
      </c>
      <c r="B36" s="8">
        <v>32</v>
      </c>
      <c r="C36" s="18" t="s">
        <v>282</v>
      </c>
      <c r="D36" s="20">
        <v>118</v>
      </c>
      <c r="E36" s="21">
        <v>121</v>
      </c>
      <c r="F36" s="21">
        <v>0.026</v>
      </c>
      <c r="G36" s="25">
        <v>0.013</v>
      </c>
      <c r="H36" s="54">
        <v>1000</v>
      </c>
      <c r="I36" s="31">
        <f t="shared" si="2"/>
        <v>17</v>
      </c>
      <c r="J36" s="31">
        <f t="shared" si="3"/>
        <v>20</v>
      </c>
      <c r="L36" t="s">
        <v>282</v>
      </c>
      <c r="M36">
        <v>118</v>
      </c>
      <c r="N36">
        <v>121</v>
      </c>
      <c r="O36">
        <v>18</v>
      </c>
      <c r="P36">
        <v>0.35</v>
      </c>
      <c r="Q36">
        <v>11</v>
      </c>
      <c r="R36">
        <v>0.4</v>
      </c>
      <c r="S36">
        <v>0.003</v>
      </c>
      <c r="T36">
        <v>0.026</v>
      </c>
      <c r="U36">
        <v>0.055</v>
      </c>
      <c r="V36">
        <v>500</v>
      </c>
      <c r="W36">
        <v>600</v>
      </c>
      <c r="X36">
        <v>625</v>
      </c>
      <c r="Y36">
        <v>0</v>
      </c>
    </row>
    <row r="37" spans="1:25" ht="12.75">
      <c r="A37" s="50"/>
      <c r="B37" s="50"/>
      <c r="C37" s="22" t="s">
        <v>286</v>
      </c>
      <c r="D37" s="23">
        <v>118</v>
      </c>
      <c r="E37" s="24">
        <v>121</v>
      </c>
      <c r="F37" s="24">
        <v>0.026</v>
      </c>
      <c r="G37" s="31"/>
      <c r="H37" s="25"/>
      <c r="I37" s="31"/>
      <c r="J37" s="31"/>
      <c r="L37" t="s">
        <v>286</v>
      </c>
      <c r="M37">
        <v>118</v>
      </c>
      <c r="N37">
        <v>121</v>
      </c>
      <c r="O37">
        <v>18</v>
      </c>
      <c r="P37">
        <v>0.35</v>
      </c>
      <c r="Q37">
        <v>11</v>
      </c>
      <c r="R37">
        <v>0.4</v>
      </c>
      <c r="S37">
        <v>0.003</v>
      </c>
      <c r="T37">
        <v>0.026</v>
      </c>
      <c r="U37">
        <v>0.055</v>
      </c>
      <c r="V37">
        <v>500</v>
      </c>
      <c r="W37">
        <v>600</v>
      </c>
      <c r="X37">
        <v>625</v>
      </c>
      <c r="Y37">
        <v>0</v>
      </c>
    </row>
    <row r="38" spans="1:25" ht="12.75">
      <c r="A38" s="50">
        <v>32</v>
      </c>
      <c r="B38" s="50">
        <v>33</v>
      </c>
      <c r="C38" s="18" t="s">
        <v>283</v>
      </c>
      <c r="D38" s="20">
        <v>119</v>
      </c>
      <c r="E38" s="21">
        <v>120</v>
      </c>
      <c r="F38" s="21">
        <v>0.04</v>
      </c>
      <c r="G38" s="25">
        <v>0.02</v>
      </c>
      <c r="H38" s="54">
        <v>1000</v>
      </c>
      <c r="I38" s="31">
        <f t="shared" si="2"/>
        <v>18</v>
      </c>
      <c r="J38" s="31">
        <f t="shared" si="3"/>
        <v>19</v>
      </c>
      <c r="L38" t="s">
        <v>283</v>
      </c>
      <c r="M38">
        <v>119</v>
      </c>
      <c r="N38">
        <v>120</v>
      </c>
      <c r="O38">
        <v>27.5</v>
      </c>
      <c r="P38">
        <v>0.38</v>
      </c>
      <c r="Q38">
        <v>11</v>
      </c>
      <c r="R38">
        <v>0.7</v>
      </c>
      <c r="S38">
        <v>0.005</v>
      </c>
      <c r="T38">
        <v>0.04</v>
      </c>
      <c r="U38">
        <v>0.083</v>
      </c>
      <c r="V38">
        <v>500</v>
      </c>
      <c r="W38">
        <v>600</v>
      </c>
      <c r="X38">
        <v>625</v>
      </c>
      <c r="Y38">
        <v>0</v>
      </c>
    </row>
    <row r="39" spans="1:25" ht="12.75">
      <c r="A39" s="50"/>
      <c r="B39" s="50"/>
      <c r="C39" s="22" t="s">
        <v>287</v>
      </c>
      <c r="D39" s="23">
        <v>119</v>
      </c>
      <c r="E39" s="24">
        <v>120</v>
      </c>
      <c r="F39" s="24">
        <v>0.04</v>
      </c>
      <c r="G39" s="31"/>
      <c r="H39" s="31"/>
      <c r="I39" s="31"/>
      <c r="J39" s="31"/>
      <c r="L39" t="s">
        <v>287</v>
      </c>
      <c r="M39">
        <v>119</v>
      </c>
      <c r="N39">
        <v>120</v>
      </c>
      <c r="O39">
        <v>27.5</v>
      </c>
      <c r="P39">
        <v>0.38</v>
      </c>
      <c r="Q39">
        <v>11</v>
      </c>
      <c r="R39">
        <v>0.7</v>
      </c>
      <c r="S39">
        <v>0.005</v>
      </c>
      <c r="T39">
        <v>0.04</v>
      </c>
      <c r="U39">
        <v>0.083</v>
      </c>
      <c r="V39">
        <v>500</v>
      </c>
      <c r="W39">
        <v>600</v>
      </c>
      <c r="X39">
        <v>625</v>
      </c>
      <c r="Y39">
        <v>0</v>
      </c>
    </row>
    <row r="40" spans="1:25" ht="12.75">
      <c r="A40" s="50">
        <v>33</v>
      </c>
      <c r="B40" s="50">
        <v>34</v>
      </c>
      <c r="C40" s="18" t="s">
        <v>284</v>
      </c>
      <c r="D40" s="20">
        <v>120</v>
      </c>
      <c r="E40" s="21">
        <v>123</v>
      </c>
      <c r="F40" s="21">
        <v>0.022</v>
      </c>
      <c r="G40" s="25">
        <v>0.011</v>
      </c>
      <c r="H40" s="54">
        <v>1000</v>
      </c>
      <c r="I40" s="31">
        <f t="shared" si="2"/>
        <v>19</v>
      </c>
      <c r="J40" s="31">
        <f t="shared" si="3"/>
        <v>22</v>
      </c>
      <c r="L40" t="s">
        <v>284</v>
      </c>
      <c r="M40">
        <v>120</v>
      </c>
      <c r="N40">
        <v>123</v>
      </c>
      <c r="O40">
        <v>15</v>
      </c>
      <c r="P40">
        <v>0.34</v>
      </c>
      <c r="Q40">
        <v>11</v>
      </c>
      <c r="R40">
        <v>0.4</v>
      </c>
      <c r="S40">
        <v>0.003</v>
      </c>
      <c r="T40">
        <v>0.022</v>
      </c>
      <c r="U40">
        <v>0.046</v>
      </c>
      <c r="V40">
        <v>500</v>
      </c>
      <c r="W40">
        <v>600</v>
      </c>
      <c r="X40">
        <v>625</v>
      </c>
      <c r="Y40">
        <v>0</v>
      </c>
    </row>
    <row r="41" spans="1:25" ht="12.75">
      <c r="A41" s="50"/>
      <c r="B41" s="50"/>
      <c r="C41" s="22" t="s">
        <v>288</v>
      </c>
      <c r="D41" s="23">
        <v>120</v>
      </c>
      <c r="E41" s="24">
        <v>123</v>
      </c>
      <c r="F41" s="24">
        <v>0.022</v>
      </c>
      <c r="G41" s="31"/>
      <c r="H41" s="31"/>
      <c r="I41" s="31"/>
      <c r="J41" s="31"/>
      <c r="L41" t="s">
        <v>288</v>
      </c>
      <c r="M41">
        <v>120</v>
      </c>
      <c r="N41">
        <v>123</v>
      </c>
      <c r="O41">
        <v>15</v>
      </c>
      <c r="P41">
        <v>0.34</v>
      </c>
      <c r="Q41">
        <v>11</v>
      </c>
      <c r="R41">
        <v>0.4</v>
      </c>
      <c r="S41">
        <v>0.003</v>
      </c>
      <c r="T41">
        <v>0.022</v>
      </c>
      <c r="U41">
        <v>0.046</v>
      </c>
      <c r="V41">
        <v>500</v>
      </c>
      <c r="W41">
        <v>600</v>
      </c>
      <c r="X41">
        <v>625</v>
      </c>
      <c r="Y41">
        <v>0</v>
      </c>
    </row>
    <row r="42" spans="1:25" ht="12.75">
      <c r="A42" s="8">
        <v>34</v>
      </c>
      <c r="B42" s="8">
        <v>35</v>
      </c>
      <c r="C42" t="s">
        <v>285</v>
      </c>
      <c r="D42">
        <v>121</v>
      </c>
      <c r="E42">
        <v>122</v>
      </c>
      <c r="F42">
        <v>0.068</v>
      </c>
      <c r="G42" s="31"/>
      <c r="H42" s="31">
        <v>500</v>
      </c>
      <c r="I42" s="31">
        <f t="shared" si="2"/>
        <v>20</v>
      </c>
      <c r="J42" s="31">
        <f t="shared" si="3"/>
        <v>21</v>
      </c>
      <c r="L42" t="s">
        <v>285</v>
      </c>
      <c r="M42">
        <v>121</v>
      </c>
      <c r="N42">
        <v>122</v>
      </c>
      <c r="O42">
        <v>47</v>
      </c>
      <c r="P42">
        <v>0.45</v>
      </c>
      <c r="Q42">
        <v>11</v>
      </c>
      <c r="R42">
        <v>1.2</v>
      </c>
      <c r="S42">
        <v>0.009</v>
      </c>
      <c r="T42">
        <v>0.068</v>
      </c>
      <c r="U42">
        <v>0.142</v>
      </c>
      <c r="V42">
        <v>500</v>
      </c>
      <c r="W42">
        <v>600</v>
      </c>
      <c r="X42">
        <v>625</v>
      </c>
      <c r="Y42">
        <v>0</v>
      </c>
    </row>
    <row r="43" spans="1:10" ht="12.75">
      <c r="A43" s="7">
        <v>71</v>
      </c>
      <c r="B43" s="7">
        <v>36</v>
      </c>
      <c r="C43" s="1" t="s">
        <v>289</v>
      </c>
      <c r="D43" s="1">
        <v>123</v>
      </c>
      <c r="E43" s="1">
        <v>217</v>
      </c>
      <c r="F43" s="1">
        <v>0.074</v>
      </c>
      <c r="G43" s="64"/>
      <c r="H43" s="55">
        <v>500</v>
      </c>
      <c r="I43" s="31">
        <f t="shared" si="2"/>
        <v>22</v>
      </c>
      <c r="J43" s="31">
        <f t="shared" si="3"/>
        <v>40</v>
      </c>
    </row>
    <row r="44" spans="1:10" ht="12.75">
      <c r="A44" s="8">
        <v>35</v>
      </c>
      <c r="B44" s="8">
        <v>37</v>
      </c>
      <c r="C44" t="s">
        <v>311</v>
      </c>
      <c r="D44">
        <v>201</v>
      </c>
      <c r="E44">
        <v>202</v>
      </c>
      <c r="F44">
        <v>0.014</v>
      </c>
      <c r="H44" s="31">
        <v>175</v>
      </c>
      <c r="I44" s="31">
        <f t="shared" si="2"/>
        <v>24</v>
      </c>
      <c r="J44" s="31">
        <f t="shared" si="3"/>
        <v>25</v>
      </c>
    </row>
    <row r="45" spans="1:10" ht="12.75">
      <c r="A45" s="8">
        <v>36</v>
      </c>
      <c r="B45" s="8">
        <v>38</v>
      </c>
      <c r="C45" t="s">
        <v>312</v>
      </c>
      <c r="D45">
        <v>201</v>
      </c>
      <c r="E45">
        <v>203</v>
      </c>
      <c r="F45">
        <v>0.211</v>
      </c>
      <c r="H45" s="31">
        <v>175</v>
      </c>
      <c r="I45" s="31">
        <f t="shared" si="2"/>
        <v>24</v>
      </c>
      <c r="J45" s="31">
        <f t="shared" si="3"/>
        <v>26</v>
      </c>
    </row>
    <row r="46" spans="1:10" ht="12.75">
      <c r="A46" s="8">
        <v>37</v>
      </c>
      <c r="B46" s="8">
        <v>39</v>
      </c>
      <c r="C46" t="s">
        <v>313</v>
      </c>
      <c r="D46">
        <v>201</v>
      </c>
      <c r="E46">
        <v>205</v>
      </c>
      <c r="F46">
        <v>0.085</v>
      </c>
      <c r="H46" s="31">
        <v>175</v>
      </c>
      <c r="I46" s="31">
        <f t="shared" si="2"/>
        <v>24</v>
      </c>
      <c r="J46" s="31">
        <f t="shared" si="3"/>
        <v>28</v>
      </c>
    </row>
    <row r="47" spans="1:10" ht="12.75">
      <c r="A47" s="8">
        <v>38</v>
      </c>
      <c r="B47" s="8">
        <v>40</v>
      </c>
      <c r="C47" t="s">
        <v>314</v>
      </c>
      <c r="D47">
        <v>202</v>
      </c>
      <c r="E47">
        <v>204</v>
      </c>
      <c r="F47">
        <v>0.127</v>
      </c>
      <c r="H47" s="31">
        <v>175</v>
      </c>
      <c r="I47" s="31">
        <f t="shared" si="2"/>
        <v>25</v>
      </c>
      <c r="J47" s="31">
        <f t="shared" si="3"/>
        <v>27</v>
      </c>
    </row>
    <row r="48" spans="1:10" ht="12.75">
      <c r="A48" s="8">
        <v>39</v>
      </c>
      <c r="B48" s="8">
        <v>41</v>
      </c>
      <c r="C48" t="s">
        <v>315</v>
      </c>
      <c r="D48">
        <v>202</v>
      </c>
      <c r="E48">
        <v>206</v>
      </c>
      <c r="F48">
        <v>0.192</v>
      </c>
      <c r="H48" s="31">
        <v>175</v>
      </c>
      <c r="I48" s="31">
        <f t="shared" si="2"/>
        <v>25</v>
      </c>
      <c r="J48" s="31">
        <f t="shared" si="3"/>
        <v>29</v>
      </c>
    </row>
    <row r="49" spans="1:10" ht="12.75">
      <c r="A49" s="8">
        <v>40</v>
      </c>
      <c r="B49" s="8">
        <v>42</v>
      </c>
      <c r="C49" t="s">
        <v>316</v>
      </c>
      <c r="D49">
        <v>203</v>
      </c>
      <c r="E49">
        <v>209</v>
      </c>
      <c r="F49">
        <v>0.119</v>
      </c>
      <c r="H49" s="31">
        <v>175</v>
      </c>
      <c r="I49" s="31">
        <f t="shared" si="2"/>
        <v>26</v>
      </c>
      <c r="J49" s="31">
        <f t="shared" si="3"/>
        <v>32</v>
      </c>
    </row>
    <row r="50" spans="1:10" ht="12.75">
      <c r="A50" s="8">
        <v>41</v>
      </c>
      <c r="B50" s="8">
        <v>43</v>
      </c>
      <c r="C50" t="s">
        <v>317</v>
      </c>
      <c r="D50">
        <v>203</v>
      </c>
      <c r="E50">
        <v>224</v>
      </c>
      <c r="F50">
        <v>0.084</v>
      </c>
      <c r="H50" s="60">
        <v>400</v>
      </c>
      <c r="I50" s="31">
        <f t="shared" si="2"/>
        <v>26</v>
      </c>
      <c r="J50" s="31">
        <f t="shared" si="3"/>
        <v>47</v>
      </c>
    </row>
    <row r="51" spans="1:10" ht="12.75">
      <c r="A51" s="8">
        <v>42</v>
      </c>
      <c r="B51" s="8">
        <v>44</v>
      </c>
      <c r="C51" t="s">
        <v>318</v>
      </c>
      <c r="D51">
        <v>204</v>
      </c>
      <c r="E51">
        <v>209</v>
      </c>
      <c r="F51">
        <v>0.104</v>
      </c>
      <c r="H51" s="31">
        <v>175</v>
      </c>
      <c r="I51" s="31">
        <f t="shared" si="2"/>
        <v>27</v>
      </c>
      <c r="J51" s="31">
        <f t="shared" si="3"/>
        <v>32</v>
      </c>
    </row>
    <row r="52" spans="1:10" ht="12.75">
      <c r="A52" s="8">
        <v>43</v>
      </c>
      <c r="B52" s="8">
        <v>45</v>
      </c>
      <c r="C52" t="s">
        <v>319</v>
      </c>
      <c r="D52">
        <v>205</v>
      </c>
      <c r="E52">
        <v>210</v>
      </c>
      <c r="F52">
        <v>0.088</v>
      </c>
      <c r="H52" s="31">
        <v>175</v>
      </c>
      <c r="I52" s="31">
        <f t="shared" si="2"/>
        <v>28</v>
      </c>
      <c r="J52" s="31">
        <f t="shared" si="3"/>
        <v>33</v>
      </c>
    </row>
    <row r="53" spans="1:10" ht="12.75">
      <c r="A53" s="8">
        <v>44</v>
      </c>
      <c r="B53" s="8">
        <v>46</v>
      </c>
      <c r="C53" t="s">
        <v>320</v>
      </c>
      <c r="D53">
        <v>206</v>
      </c>
      <c r="E53">
        <v>210</v>
      </c>
      <c r="F53">
        <v>0.061</v>
      </c>
      <c r="H53" s="31">
        <v>175</v>
      </c>
      <c r="I53" s="31">
        <f t="shared" si="2"/>
        <v>29</v>
      </c>
      <c r="J53" s="31">
        <f t="shared" si="3"/>
        <v>33</v>
      </c>
    </row>
    <row r="54" spans="1:10" ht="12.75">
      <c r="A54" s="8">
        <v>45</v>
      </c>
      <c r="B54" s="8">
        <v>47</v>
      </c>
      <c r="C54" t="s">
        <v>321</v>
      </c>
      <c r="D54">
        <v>207</v>
      </c>
      <c r="E54">
        <v>208</v>
      </c>
      <c r="F54">
        <v>0.061</v>
      </c>
      <c r="H54" s="31">
        <v>175</v>
      </c>
      <c r="I54" s="31">
        <f>IF(D54&lt;200,D54-101,D54-201+24)</f>
        <v>30</v>
      </c>
      <c r="J54" s="31">
        <f>IF(E54&lt;200,E54-101,E54-201+24)</f>
        <v>31</v>
      </c>
    </row>
    <row r="55" spans="1:10" ht="12.75">
      <c r="A55" s="8">
        <v>46</v>
      </c>
      <c r="B55" s="8">
        <v>48</v>
      </c>
      <c r="C55" t="s">
        <v>322</v>
      </c>
      <c r="D55">
        <v>208</v>
      </c>
      <c r="E55">
        <v>209</v>
      </c>
      <c r="F55">
        <v>0.165</v>
      </c>
      <c r="H55" s="60">
        <v>175</v>
      </c>
      <c r="I55" s="31">
        <f aca="true" t="shared" si="4" ref="I55:I81">IF(D55&lt;200,D55-101,D55-201+24)</f>
        <v>31</v>
      </c>
      <c r="J55" s="31">
        <f aca="true" t="shared" si="5" ref="J55:J81">IF(E55&lt;200,E55-101,E55-201+24)</f>
        <v>32</v>
      </c>
    </row>
    <row r="56" spans="1:10" ht="12.75">
      <c r="A56" s="8">
        <v>47</v>
      </c>
      <c r="B56" s="8">
        <v>49</v>
      </c>
      <c r="C56" t="s">
        <v>323</v>
      </c>
      <c r="D56">
        <v>208</v>
      </c>
      <c r="E56">
        <v>210</v>
      </c>
      <c r="F56">
        <v>0.165</v>
      </c>
      <c r="H56" s="31">
        <v>175</v>
      </c>
      <c r="I56" s="31">
        <f t="shared" si="4"/>
        <v>31</v>
      </c>
      <c r="J56" s="31">
        <f t="shared" si="5"/>
        <v>33</v>
      </c>
    </row>
    <row r="57" spans="1:10" ht="12.75">
      <c r="A57" s="8">
        <v>48</v>
      </c>
      <c r="B57" s="8">
        <v>50</v>
      </c>
      <c r="C57" t="s">
        <v>324</v>
      </c>
      <c r="D57">
        <v>209</v>
      </c>
      <c r="E57">
        <v>211</v>
      </c>
      <c r="F57">
        <v>0.084</v>
      </c>
      <c r="H57" s="31">
        <v>400</v>
      </c>
      <c r="I57" s="31">
        <f t="shared" si="4"/>
        <v>32</v>
      </c>
      <c r="J57" s="31">
        <f t="shared" si="5"/>
        <v>34</v>
      </c>
    </row>
    <row r="58" spans="1:10" ht="12.75">
      <c r="A58" s="8">
        <v>49</v>
      </c>
      <c r="B58" s="8">
        <v>51</v>
      </c>
      <c r="C58" t="s">
        <v>325</v>
      </c>
      <c r="D58">
        <v>209</v>
      </c>
      <c r="E58">
        <v>212</v>
      </c>
      <c r="F58">
        <v>0.084</v>
      </c>
      <c r="H58" s="31">
        <v>400</v>
      </c>
      <c r="I58" s="31">
        <f t="shared" si="4"/>
        <v>32</v>
      </c>
      <c r="J58" s="31">
        <f t="shared" si="5"/>
        <v>35</v>
      </c>
    </row>
    <row r="59" spans="1:10" ht="12.75">
      <c r="A59" s="8">
        <v>50</v>
      </c>
      <c r="B59" s="8">
        <v>52</v>
      </c>
      <c r="C59" t="s">
        <v>326</v>
      </c>
      <c r="D59">
        <v>210</v>
      </c>
      <c r="E59">
        <v>211</v>
      </c>
      <c r="F59">
        <v>0.084</v>
      </c>
      <c r="H59" s="31">
        <v>400</v>
      </c>
      <c r="I59" s="31">
        <f t="shared" si="4"/>
        <v>33</v>
      </c>
      <c r="J59" s="31">
        <f t="shared" si="5"/>
        <v>34</v>
      </c>
    </row>
    <row r="60" spans="1:10" ht="12.75">
      <c r="A60" s="8">
        <v>51</v>
      </c>
      <c r="B60" s="8">
        <v>53</v>
      </c>
      <c r="C60" t="s">
        <v>327</v>
      </c>
      <c r="D60">
        <v>210</v>
      </c>
      <c r="E60">
        <v>212</v>
      </c>
      <c r="F60">
        <v>0.084</v>
      </c>
      <c r="H60" s="31">
        <v>400</v>
      </c>
      <c r="I60" s="31">
        <f t="shared" si="4"/>
        <v>33</v>
      </c>
      <c r="J60" s="31">
        <f t="shared" si="5"/>
        <v>35</v>
      </c>
    </row>
    <row r="61" spans="1:10" ht="12.75">
      <c r="A61" s="8">
        <v>52</v>
      </c>
      <c r="B61" s="8">
        <v>54</v>
      </c>
      <c r="C61" t="s">
        <v>328</v>
      </c>
      <c r="D61">
        <v>211</v>
      </c>
      <c r="E61">
        <v>213</v>
      </c>
      <c r="F61">
        <v>0.048</v>
      </c>
      <c r="H61" s="60">
        <v>500</v>
      </c>
      <c r="I61" s="31">
        <f t="shared" si="4"/>
        <v>34</v>
      </c>
      <c r="J61" s="31">
        <f t="shared" si="5"/>
        <v>36</v>
      </c>
    </row>
    <row r="62" spans="1:10" ht="12.75">
      <c r="A62" s="8">
        <v>53</v>
      </c>
      <c r="B62" s="8">
        <v>55</v>
      </c>
      <c r="C62" t="s">
        <v>329</v>
      </c>
      <c r="D62">
        <v>211</v>
      </c>
      <c r="E62">
        <v>214</v>
      </c>
      <c r="F62">
        <v>0.042</v>
      </c>
      <c r="H62" s="60">
        <v>500</v>
      </c>
      <c r="I62" s="31">
        <f t="shared" si="4"/>
        <v>34</v>
      </c>
      <c r="J62" s="31">
        <f t="shared" si="5"/>
        <v>37</v>
      </c>
    </row>
    <row r="63" spans="1:10" ht="12.75">
      <c r="A63" s="8">
        <v>54</v>
      </c>
      <c r="B63" s="8">
        <v>56</v>
      </c>
      <c r="C63" t="s">
        <v>330</v>
      </c>
      <c r="D63">
        <v>212</v>
      </c>
      <c r="E63">
        <v>213</v>
      </c>
      <c r="F63">
        <v>0.048</v>
      </c>
      <c r="H63" s="60">
        <v>500</v>
      </c>
      <c r="I63" s="31">
        <f t="shared" si="4"/>
        <v>35</v>
      </c>
      <c r="J63" s="31">
        <f t="shared" si="5"/>
        <v>36</v>
      </c>
    </row>
    <row r="64" spans="1:10" ht="12.75">
      <c r="A64" s="8">
        <v>55</v>
      </c>
      <c r="B64" s="8">
        <v>57</v>
      </c>
      <c r="C64" t="s">
        <v>331</v>
      </c>
      <c r="D64">
        <v>212</v>
      </c>
      <c r="E64">
        <v>223</v>
      </c>
      <c r="F64">
        <v>0.097</v>
      </c>
      <c r="H64" s="60">
        <v>500</v>
      </c>
      <c r="I64" s="31">
        <f t="shared" si="4"/>
        <v>35</v>
      </c>
      <c r="J64" s="31">
        <f t="shared" si="5"/>
        <v>46</v>
      </c>
    </row>
    <row r="65" spans="1:10" ht="12.75">
      <c r="A65" s="8">
        <v>56</v>
      </c>
      <c r="B65" s="8">
        <v>58</v>
      </c>
      <c r="C65" t="s">
        <v>332</v>
      </c>
      <c r="D65">
        <v>213</v>
      </c>
      <c r="E65">
        <v>223</v>
      </c>
      <c r="F65">
        <v>0.087</v>
      </c>
      <c r="H65" s="60">
        <v>500</v>
      </c>
      <c r="I65" s="31">
        <f t="shared" si="4"/>
        <v>36</v>
      </c>
      <c r="J65" s="31">
        <f t="shared" si="5"/>
        <v>46</v>
      </c>
    </row>
    <row r="66" spans="1:10" ht="12.75">
      <c r="A66" s="8">
        <v>57</v>
      </c>
      <c r="B66" s="8">
        <v>59</v>
      </c>
      <c r="C66" t="s">
        <v>333</v>
      </c>
      <c r="D66">
        <v>214</v>
      </c>
      <c r="E66">
        <v>216</v>
      </c>
      <c r="F66">
        <v>0.059</v>
      </c>
      <c r="H66" s="60">
        <v>500</v>
      </c>
      <c r="I66" s="31">
        <f t="shared" si="4"/>
        <v>37</v>
      </c>
      <c r="J66" s="31">
        <f t="shared" si="5"/>
        <v>39</v>
      </c>
    </row>
    <row r="67" spans="1:10" ht="12.75">
      <c r="A67" s="8">
        <v>58</v>
      </c>
      <c r="B67" s="8">
        <v>60</v>
      </c>
      <c r="C67" t="s">
        <v>334</v>
      </c>
      <c r="D67">
        <v>215</v>
      </c>
      <c r="E67">
        <v>216</v>
      </c>
      <c r="F67">
        <v>0.017</v>
      </c>
      <c r="H67" s="60">
        <v>500</v>
      </c>
      <c r="I67" s="31">
        <f t="shared" si="4"/>
        <v>38</v>
      </c>
      <c r="J67" s="31">
        <f t="shared" si="5"/>
        <v>39</v>
      </c>
    </row>
    <row r="68" spans="1:10" ht="12.75">
      <c r="A68" s="50">
        <v>59</v>
      </c>
      <c r="B68" s="50">
        <v>61</v>
      </c>
      <c r="C68" s="18" t="s">
        <v>335</v>
      </c>
      <c r="D68" s="20">
        <v>215</v>
      </c>
      <c r="E68" s="21">
        <v>221</v>
      </c>
      <c r="F68" s="21">
        <v>0.049</v>
      </c>
      <c r="G68" s="19">
        <v>0.0245</v>
      </c>
      <c r="H68" s="25">
        <v>1000</v>
      </c>
      <c r="I68" s="31">
        <f t="shared" si="4"/>
        <v>38</v>
      </c>
      <c r="J68" s="31">
        <f t="shared" si="5"/>
        <v>44</v>
      </c>
    </row>
    <row r="69" spans="1:10" ht="12.75">
      <c r="A69" s="50"/>
      <c r="B69" s="50"/>
      <c r="C69" s="22" t="s">
        <v>336</v>
      </c>
      <c r="D69" s="23">
        <v>215</v>
      </c>
      <c r="E69" s="24">
        <v>221</v>
      </c>
      <c r="F69" s="24">
        <v>0.049</v>
      </c>
      <c r="G69" s="19"/>
      <c r="H69" s="60"/>
      <c r="I69" s="31"/>
      <c r="J69" s="31"/>
    </row>
    <row r="70" spans="1:10" ht="12.75">
      <c r="A70" s="8">
        <v>60</v>
      </c>
      <c r="B70" s="8">
        <v>62</v>
      </c>
      <c r="C70" t="s">
        <v>337</v>
      </c>
      <c r="D70">
        <v>215</v>
      </c>
      <c r="E70">
        <v>224</v>
      </c>
      <c r="F70">
        <v>0.052</v>
      </c>
      <c r="H70" s="60">
        <v>500</v>
      </c>
      <c r="I70" s="31">
        <f t="shared" si="4"/>
        <v>38</v>
      </c>
      <c r="J70" s="31">
        <f t="shared" si="5"/>
        <v>47</v>
      </c>
    </row>
    <row r="71" spans="1:10" ht="12.75">
      <c r="A71" s="8">
        <v>61</v>
      </c>
      <c r="B71" s="8">
        <v>63</v>
      </c>
      <c r="C71" t="s">
        <v>338</v>
      </c>
      <c r="D71">
        <v>216</v>
      </c>
      <c r="E71">
        <v>217</v>
      </c>
      <c r="F71">
        <v>0.026</v>
      </c>
      <c r="H71" s="60">
        <v>500</v>
      </c>
      <c r="I71" s="31">
        <f t="shared" si="4"/>
        <v>39</v>
      </c>
      <c r="J71" s="31">
        <f t="shared" si="5"/>
        <v>40</v>
      </c>
    </row>
    <row r="72" spans="1:10" ht="12.75">
      <c r="A72" s="8">
        <v>62</v>
      </c>
      <c r="B72" s="8">
        <v>64</v>
      </c>
      <c r="C72" t="s">
        <v>339</v>
      </c>
      <c r="D72">
        <v>216</v>
      </c>
      <c r="E72">
        <v>219</v>
      </c>
      <c r="F72">
        <v>0.023</v>
      </c>
      <c r="H72" s="60">
        <v>500</v>
      </c>
      <c r="I72" s="31">
        <f t="shared" si="4"/>
        <v>39</v>
      </c>
      <c r="J72" s="31">
        <f t="shared" si="5"/>
        <v>42</v>
      </c>
    </row>
    <row r="73" spans="1:10" ht="12.75">
      <c r="A73" s="8">
        <v>63</v>
      </c>
      <c r="B73" s="8">
        <v>65</v>
      </c>
      <c r="C73" t="s">
        <v>340</v>
      </c>
      <c r="D73">
        <v>217</v>
      </c>
      <c r="E73">
        <v>218</v>
      </c>
      <c r="F73">
        <v>0.014</v>
      </c>
      <c r="H73" s="60">
        <v>500</v>
      </c>
      <c r="I73" s="31">
        <f t="shared" si="4"/>
        <v>40</v>
      </c>
      <c r="J73" s="31">
        <f t="shared" si="5"/>
        <v>41</v>
      </c>
    </row>
    <row r="74" spans="1:10" ht="12.75">
      <c r="A74" s="8">
        <v>64</v>
      </c>
      <c r="B74" s="8">
        <v>66</v>
      </c>
      <c r="C74" t="s">
        <v>341</v>
      </c>
      <c r="D74">
        <v>217</v>
      </c>
      <c r="E74">
        <v>222</v>
      </c>
      <c r="F74">
        <v>0.105</v>
      </c>
      <c r="H74" s="60">
        <v>500</v>
      </c>
      <c r="I74" s="31">
        <f t="shared" si="4"/>
        <v>40</v>
      </c>
      <c r="J74" s="31">
        <f t="shared" si="5"/>
        <v>45</v>
      </c>
    </row>
    <row r="75" spans="1:10" ht="12.75">
      <c r="A75" s="50">
        <v>65</v>
      </c>
      <c r="B75" s="50">
        <v>67</v>
      </c>
      <c r="C75" s="18" t="s">
        <v>342</v>
      </c>
      <c r="D75" s="20">
        <v>218</v>
      </c>
      <c r="E75" s="21">
        <v>221</v>
      </c>
      <c r="F75" s="21">
        <v>0.026</v>
      </c>
      <c r="G75" s="25">
        <v>0.013</v>
      </c>
      <c r="H75" s="25">
        <v>1000</v>
      </c>
      <c r="I75" s="31">
        <f t="shared" si="4"/>
        <v>41</v>
      </c>
      <c r="J75" s="31">
        <f t="shared" si="5"/>
        <v>44</v>
      </c>
    </row>
    <row r="76" spans="1:10" ht="12.75">
      <c r="A76" s="50"/>
      <c r="B76" s="50"/>
      <c r="C76" s="22" t="s">
        <v>343</v>
      </c>
      <c r="D76" s="23">
        <v>218</v>
      </c>
      <c r="E76" s="24">
        <v>221</v>
      </c>
      <c r="F76" s="24">
        <v>0.026</v>
      </c>
      <c r="H76" s="60"/>
      <c r="I76" s="31"/>
      <c r="J76" s="31"/>
    </row>
    <row r="77" spans="1:10" ht="12.75">
      <c r="A77" s="50">
        <v>66</v>
      </c>
      <c r="B77" s="50">
        <v>68</v>
      </c>
      <c r="C77" s="18" t="s">
        <v>344</v>
      </c>
      <c r="D77" s="20">
        <v>219</v>
      </c>
      <c r="E77" s="21">
        <v>220</v>
      </c>
      <c r="F77" s="21">
        <v>0.04</v>
      </c>
      <c r="G77" s="25">
        <v>0.02</v>
      </c>
      <c r="H77" s="25">
        <v>1000</v>
      </c>
      <c r="I77" s="31">
        <f t="shared" si="4"/>
        <v>42</v>
      </c>
      <c r="J77" s="31">
        <f t="shared" si="5"/>
        <v>43</v>
      </c>
    </row>
    <row r="78" spans="1:10" ht="12.75">
      <c r="A78" s="50"/>
      <c r="B78" s="50"/>
      <c r="C78" s="22" t="s">
        <v>345</v>
      </c>
      <c r="D78" s="23">
        <v>219</v>
      </c>
      <c r="E78" s="24">
        <v>220</v>
      </c>
      <c r="F78" s="24">
        <v>0.04</v>
      </c>
      <c r="H78" s="60"/>
      <c r="I78" s="31"/>
      <c r="J78" s="31"/>
    </row>
    <row r="79" spans="1:10" ht="12.75">
      <c r="A79" s="50">
        <v>67</v>
      </c>
      <c r="B79" s="50">
        <v>69</v>
      </c>
      <c r="C79" s="18" t="s">
        <v>346</v>
      </c>
      <c r="D79" s="20">
        <v>220</v>
      </c>
      <c r="E79" s="21">
        <v>223</v>
      </c>
      <c r="F79" s="21">
        <v>0.022</v>
      </c>
      <c r="G79" s="25">
        <v>0.011</v>
      </c>
      <c r="H79" s="25">
        <v>1000</v>
      </c>
      <c r="I79" s="31">
        <f t="shared" si="4"/>
        <v>43</v>
      </c>
      <c r="J79" s="31">
        <f t="shared" si="5"/>
        <v>46</v>
      </c>
    </row>
    <row r="80" spans="1:10" ht="12.75">
      <c r="A80" s="50"/>
      <c r="B80" s="50"/>
      <c r="C80" s="22" t="s">
        <v>347</v>
      </c>
      <c r="D80" s="23">
        <v>220</v>
      </c>
      <c r="E80" s="24">
        <v>223</v>
      </c>
      <c r="F80" s="24">
        <v>0.022</v>
      </c>
      <c r="H80" s="60"/>
      <c r="I80" s="31"/>
      <c r="J80" s="31"/>
    </row>
    <row r="81" spans="1:10" ht="12.75">
      <c r="A81" s="8">
        <v>68</v>
      </c>
      <c r="B81" s="8">
        <v>70</v>
      </c>
      <c r="C81" t="s">
        <v>348</v>
      </c>
      <c r="D81">
        <v>221</v>
      </c>
      <c r="E81">
        <v>222</v>
      </c>
      <c r="F81">
        <v>0.068</v>
      </c>
      <c r="H81" s="60">
        <v>500</v>
      </c>
      <c r="I81" s="31">
        <f t="shared" si="4"/>
        <v>44</v>
      </c>
      <c r="J81" s="31">
        <f t="shared" si="5"/>
        <v>45</v>
      </c>
    </row>
    <row r="82" ht="12.75">
      <c r="H82" s="31"/>
    </row>
    <row r="83" ht="12.75">
      <c r="H83" s="31"/>
    </row>
    <row r="84" ht="12.75">
      <c r="H84" s="31"/>
    </row>
    <row r="85" ht="12.75">
      <c r="H85" s="31"/>
    </row>
    <row r="86" ht="12.75">
      <c r="H86" s="31"/>
    </row>
    <row r="87" ht="12.75">
      <c r="H87" s="31"/>
    </row>
    <row r="88" ht="12.75">
      <c r="H88" s="31"/>
    </row>
    <row r="89" ht="12.75">
      <c r="H89" s="31"/>
    </row>
    <row r="90" ht="12.75">
      <c r="H90" s="31"/>
    </row>
    <row r="91" ht="12.75">
      <c r="H91" s="31"/>
    </row>
    <row r="92" ht="12.75">
      <c r="H92" s="31"/>
    </row>
    <row r="93" ht="12.75">
      <c r="H93" s="60"/>
    </row>
    <row r="94" ht="12.75">
      <c r="H94" s="31"/>
    </row>
    <row r="95" ht="12.75">
      <c r="H95" s="31"/>
    </row>
    <row r="96" ht="12.75">
      <c r="H96" s="31"/>
    </row>
    <row r="97" ht="12.75">
      <c r="H97" s="31"/>
    </row>
    <row r="98" ht="12.75">
      <c r="H98" s="31"/>
    </row>
    <row r="99" ht="12.75">
      <c r="H99" s="60"/>
    </row>
    <row r="100" ht="12.75">
      <c r="H100" s="60"/>
    </row>
    <row r="101" ht="12.75">
      <c r="H101" s="60"/>
    </row>
    <row r="102" ht="12.75">
      <c r="H102" s="60"/>
    </row>
    <row r="103" ht="12.75">
      <c r="B103"/>
    </row>
    <row r="104" ht="12.75">
      <c r="B104"/>
    </row>
    <row r="105" ht="12.75">
      <c r="B105"/>
    </row>
    <row r="106" spans="1:2" ht="12.75">
      <c r="A106" s="50"/>
      <c r="B106"/>
    </row>
    <row r="107" spans="1:2" ht="12.75">
      <c r="A107" s="50"/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spans="1:2" ht="12.75">
      <c r="A113" s="50"/>
      <c r="B113"/>
    </row>
    <row r="114" spans="1:2" ht="12.75">
      <c r="A114" s="50"/>
      <c r="B114"/>
    </row>
    <row r="115" spans="1:2" ht="12.75">
      <c r="A115" s="50"/>
      <c r="B115"/>
    </row>
    <row r="116" spans="1:2" ht="12.75">
      <c r="A116" s="50"/>
      <c r="B116"/>
    </row>
    <row r="117" spans="1:2" ht="12.75">
      <c r="A117" s="50"/>
      <c r="B117"/>
    </row>
    <row r="118" spans="1:2" ht="12.75">
      <c r="A118" s="50"/>
      <c r="B118"/>
    </row>
    <row r="119" ht="12.75">
      <c r="B119"/>
    </row>
    <row r="120" spans="1:2" ht="12.75">
      <c r="A120" s="7"/>
      <c r="B120"/>
    </row>
    <row r="121" spans="1:2" ht="12.75">
      <c r="A121" s="7"/>
      <c r="B121"/>
    </row>
    <row r="122" spans="1:2" ht="12.75">
      <c r="A122" s="7"/>
      <c r="B122"/>
    </row>
    <row r="123" ht="12.75">
      <c r="B123"/>
    </row>
    <row r="124" ht="12.75">
      <c r="B124"/>
    </row>
    <row r="125" ht="12.75">
      <c r="B12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6"/>
  <sheetViews>
    <sheetView workbookViewId="0" topLeftCell="A57">
      <selection activeCell="A66" sqref="A66:N77"/>
    </sheetView>
  </sheetViews>
  <sheetFormatPr defaultColWidth="9.140625" defaultRowHeight="12.75"/>
  <cols>
    <col min="1" max="1" width="18.28125" style="0" customWidth="1"/>
    <col min="2" max="2" width="18.8515625" style="0" bestFit="1" customWidth="1"/>
    <col min="5" max="5" width="9.8515625" style="0" customWidth="1"/>
    <col min="6" max="6" width="16.7109375" style="0" bestFit="1" customWidth="1"/>
    <col min="7" max="7" width="11.28125" style="0" customWidth="1"/>
  </cols>
  <sheetData>
    <row r="1" spans="1:26" s="1" customFormat="1" ht="12.75">
      <c r="A1" s="1" t="s">
        <v>387</v>
      </c>
      <c r="B1" s="1" t="s">
        <v>388</v>
      </c>
      <c r="C1" s="7" t="s">
        <v>389</v>
      </c>
      <c r="D1" s="7" t="s">
        <v>390</v>
      </c>
      <c r="E1" s="7" t="s">
        <v>94</v>
      </c>
      <c r="F1" s="7" t="s">
        <v>95</v>
      </c>
      <c r="G1" s="7" t="s">
        <v>96</v>
      </c>
      <c r="H1" s="7" t="s">
        <v>97</v>
      </c>
      <c r="I1" s="7" t="s">
        <v>98</v>
      </c>
      <c r="J1" s="7" t="s">
        <v>99</v>
      </c>
      <c r="K1" s="7" t="s">
        <v>100</v>
      </c>
      <c r="L1" s="7" t="s">
        <v>101</v>
      </c>
      <c r="M1" s="7" t="s">
        <v>102</v>
      </c>
      <c r="N1" s="7" t="s">
        <v>103</v>
      </c>
      <c r="O1" s="7" t="s">
        <v>104</v>
      </c>
      <c r="P1" s="7" t="s">
        <v>105</v>
      </c>
      <c r="Q1" s="7" t="s">
        <v>106</v>
      </c>
      <c r="R1" s="7" t="s">
        <v>107</v>
      </c>
      <c r="S1" s="7" t="s">
        <v>108</v>
      </c>
      <c r="T1" s="7" t="s">
        <v>109</v>
      </c>
      <c r="U1" s="7" t="s">
        <v>110</v>
      </c>
      <c r="V1" s="7" t="s">
        <v>111</v>
      </c>
      <c r="W1" s="7" t="s">
        <v>112</v>
      </c>
      <c r="X1" s="7" t="s">
        <v>113</v>
      </c>
      <c r="Y1" s="7" t="s">
        <v>114</v>
      </c>
      <c r="Z1" s="7" t="s">
        <v>115</v>
      </c>
    </row>
    <row r="2" spans="2:26" ht="12.75">
      <c r="B2" t="s">
        <v>391</v>
      </c>
      <c r="C2" s="8">
        <v>64</v>
      </c>
      <c r="D2" s="8">
        <v>60</v>
      </c>
      <c r="E2" s="8">
        <v>58</v>
      </c>
      <c r="F2" s="8">
        <v>56</v>
      </c>
      <c r="G2" s="8">
        <v>56</v>
      </c>
      <c r="H2" s="8">
        <v>58</v>
      </c>
      <c r="I2" s="8">
        <v>64</v>
      </c>
      <c r="J2" s="8">
        <v>76</v>
      </c>
      <c r="K2" s="8">
        <v>87</v>
      </c>
      <c r="L2" s="8">
        <v>95</v>
      </c>
      <c r="M2" s="8">
        <v>99</v>
      </c>
      <c r="N2" s="8">
        <v>100</v>
      </c>
      <c r="O2" s="8">
        <v>99</v>
      </c>
      <c r="P2" s="8">
        <v>100</v>
      </c>
      <c r="Q2" s="8">
        <v>100</v>
      </c>
      <c r="R2" s="8">
        <v>97</v>
      </c>
      <c r="S2" s="8">
        <v>96</v>
      </c>
      <c r="T2" s="8">
        <v>96</v>
      </c>
      <c r="U2" s="8">
        <v>93</v>
      </c>
      <c r="V2" s="8">
        <v>92</v>
      </c>
      <c r="W2" s="8">
        <v>92</v>
      </c>
      <c r="X2" s="8">
        <v>93</v>
      </c>
      <c r="Y2" s="8">
        <v>87</v>
      </c>
      <c r="Z2" s="8">
        <v>72</v>
      </c>
    </row>
    <row r="3" spans="2:26" ht="12.75">
      <c r="B3" t="s">
        <v>391</v>
      </c>
      <c r="C3" s="8">
        <v>64</v>
      </c>
      <c r="D3" s="8">
        <v>60</v>
      </c>
      <c r="E3" s="8">
        <v>58</v>
      </c>
      <c r="F3" s="8">
        <v>56</v>
      </c>
      <c r="G3" s="8">
        <v>56</v>
      </c>
      <c r="H3" s="8">
        <v>58</v>
      </c>
      <c r="I3" s="8">
        <v>64</v>
      </c>
      <c r="J3" s="8">
        <v>76</v>
      </c>
      <c r="K3" s="8">
        <v>87</v>
      </c>
      <c r="L3" s="8">
        <v>95</v>
      </c>
      <c r="M3" s="8">
        <v>99</v>
      </c>
      <c r="N3" s="8">
        <v>100</v>
      </c>
      <c r="O3" s="8">
        <v>99</v>
      </c>
      <c r="P3" s="8">
        <v>100</v>
      </c>
      <c r="Q3" s="8">
        <v>100</v>
      </c>
      <c r="R3" s="8">
        <v>97</v>
      </c>
      <c r="S3" s="8">
        <v>96</v>
      </c>
      <c r="T3" s="8">
        <v>96</v>
      </c>
      <c r="U3" s="8">
        <v>93</v>
      </c>
      <c r="V3" s="8">
        <v>92</v>
      </c>
      <c r="W3" s="8">
        <v>92</v>
      </c>
      <c r="X3" s="8">
        <v>93</v>
      </c>
      <c r="Y3" s="8">
        <v>87</v>
      </c>
      <c r="Z3" s="8">
        <v>72</v>
      </c>
    </row>
    <row r="4" spans="2:26" ht="12.75">
      <c r="B4" t="s">
        <v>392</v>
      </c>
      <c r="C4" s="8">
        <v>64</v>
      </c>
      <c r="D4" s="8">
        <v>60</v>
      </c>
      <c r="E4" s="8">
        <v>58</v>
      </c>
      <c r="F4" s="8">
        <v>56</v>
      </c>
      <c r="G4" s="8">
        <v>56</v>
      </c>
      <c r="H4" s="8">
        <v>58</v>
      </c>
      <c r="I4" s="8">
        <v>64</v>
      </c>
      <c r="J4" s="8">
        <v>76</v>
      </c>
      <c r="K4" s="8">
        <v>87</v>
      </c>
      <c r="L4" s="8">
        <v>95</v>
      </c>
      <c r="M4" s="8">
        <v>99</v>
      </c>
      <c r="N4" s="8">
        <v>100</v>
      </c>
      <c r="O4" s="8">
        <v>99</v>
      </c>
      <c r="P4" s="8">
        <v>100</v>
      </c>
      <c r="Q4" s="8">
        <v>100</v>
      </c>
      <c r="R4" s="8">
        <v>97</v>
      </c>
      <c r="S4" s="8">
        <v>96</v>
      </c>
      <c r="T4" s="8">
        <v>96</v>
      </c>
      <c r="U4" s="8">
        <v>93</v>
      </c>
      <c r="V4" s="8">
        <v>92</v>
      </c>
      <c r="W4" s="8">
        <v>92</v>
      </c>
      <c r="X4" s="8">
        <v>93</v>
      </c>
      <c r="Y4" s="8">
        <v>87</v>
      </c>
      <c r="Z4" s="8">
        <v>72</v>
      </c>
    </row>
    <row r="5" spans="2:26" ht="12.75">
      <c r="B5" t="s">
        <v>393</v>
      </c>
      <c r="C5" s="8">
        <v>74</v>
      </c>
      <c r="D5" s="8">
        <v>70</v>
      </c>
      <c r="E5" s="8">
        <v>66</v>
      </c>
      <c r="F5" s="8">
        <v>65</v>
      </c>
      <c r="G5" s="8">
        <v>64</v>
      </c>
      <c r="H5" s="8">
        <v>62</v>
      </c>
      <c r="I5" s="8">
        <v>62</v>
      </c>
      <c r="J5" s="8">
        <v>66</v>
      </c>
      <c r="K5" s="8">
        <v>81</v>
      </c>
      <c r="L5" s="8">
        <v>86</v>
      </c>
      <c r="M5" s="8">
        <v>91</v>
      </c>
      <c r="N5" s="8">
        <v>93</v>
      </c>
      <c r="O5" s="8">
        <v>93</v>
      </c>
      <c r="P5" s="8">
        <v>92</v>
      </c>
      <c r="Q5" s="8">
        <v>91</v>
      </c>
      <c r="R5" s="8">
        <v>91</v>
      </c>
      <c r="S5" s="8">
        <v>92</v>
      </c>
      <c r="T5" s="8">
        <v>94</v>
      </c>
      <c r="U5" s="8">
        <v>95</v>
      </c>
      <c r="V5" s="8">
        <v>95</v>
      </c>
      <c r="W5" s="8">
        <v>100</v>
      </c>
      <c r="X5" s="8">
        <v>93</v>
      </c>
      <c r="Y5" s="8">
        <v>88</v>
      </c>
      <c r="Z5" s="8">
        <v>80</v>
      </c>
    </row>
    <row r="6" spans="2:18" s="1" customFormat="1" ht="12.75">
      <c r="B6" s="1" t="s">
        <v>394</v>
      </c>
      <c r="C6" s="7" t="s">
        <v>395</v>
      </c>
      <c r="D6" s="7" t="s">
        <v>396</v>
      </c>
      <c r="E6" s="7" t="s">
        <v>397</v>
      </c>
      <c r="F6" s="7" t="s">
        <v>398</v>
      </c>
      <c r="G6" s="7" t="s">
        <v>399</v>
      </c>
      <c r="H6" s="7" t="s">
        <v>400</v>
      </c>
      <c r="I6" s="7" t="s">
        <v>401</v>
      </c>
      <c r="J6" s="7"/>
      <c r="K6" s="7"/>
      <c r="L6" s="7"/>
      <c r="M6" s="7"/>
      <c r="N6" s="7"/>
      <c r="O6" s="7"/>
      <c r="P6" s="7"/>
      <c r="Q6" s="7"/>
      <c r="R6" s="7"/>
    </row>
    <row r="7" spans="2:18" ht="12.75">
      <c r="B7" t="s">
        <v>402</v>
      </c>
      <c r="C7" s="8">
        <v>93</v>
      </c>
      <c r="D7" s="10">
        <v>100</v>
      </c>
      <c r="E7" s="8">
        <v>98</v>
      </c>
      <c r="F7" s="8">
        <v>96</v>
      </c>
      <c r="G7" s="8">
        <v>94</v>
      </c>
      <c r="H7" s="8">
        <v>77</v>
      </c>
      <c r="I7" s="8">
        <v>75</v>
      </c>
      <c r="J7" s="8"/>
      <c r="K7" s="8"/>
      <c r="L7" s="8"/>
      <c r="M7" s="8"/>
      <c r="N7" s="8"/>
      <c r="O7" s="8"/>
      <c r="P7" s="8"/>
      <c r="Q7" s="8"/>
      <c r="R7" s="8"/>
    </row>
    <row r="8" spans="3:18" ht="12.7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s="1" customFormat="1" ht="12.75">
      <c r="B9" s="1" t="s">
        <v>403</v>
      </c>
      <c r="C9" s="7">
        <v>44</v>
      </c>
      <c r="D9" s="7">
        <v>45</v>
      </c>
      <c r="E9" s="7">
        <v>46</v>
      </c>
      <c r="F9" s="7">
        <v>47</v>
      </c>
      <c r="G9" s="7">
        <v>48</v>
      </c>
      <c r="H9" s="7">
        <v>49</v>
      </c>
      <c r="I9" s="7">
        <v>50</v>
      </c>
      <c r="J9" s="7">
        <v>51</v>
      </c>
      <c r="K9" s="7">
        <v>52</v>
      </c>
      <c r="L9" s="7">
        <v>1</v>
      </c>
      <c r="M9" s="7">
        <v>2</v>
      </c>
      <c r="N9" s="7">
        <v>3</v>
      </c>
      <c r="O9" s="7">
        <v>4</v>
      </c>
      <c r="P9" s="7"/>
      <c r="Q9" s="7"/>
      <c r="R9" s="7"/>
    </row>
    <row r="10" spans="2:18" ht="12.75">
      <c r="B10" t="s">
        <v>404</v>
      </c>
      <c r="C10" s="8">
        <v>88.1</v>
      </c>
      <c r="D10" s="8">
        <v>88.5</v>
      </c>
      <c r="E10" s="8">
        <v>90.9</v>
      </c>
      <c r="F10" s="8">
        <v>94</v>
      </c>
      <c r="G10" s="8">
        <v>89</v>
      </c>
      <c r="H10" s="8">
        <v>94.2</v>
      </c>
      <c r="I10" s="8">
        <v>97</v>
      </c>
      <c r="J10" s="10">
        <v>100</v>
      </c>
      <c r="K10" s="8">
        <v>95.2</v>
      </c>
      <c r="L10" s="8">
        <v>86.2</v>
      </c>
      <c r="M10" s="8">
        <v>90</v>
      </c>
      <c r="N10" s="8">
        <v>87.8</v>
      </c>
      <c r="O10" s="8">
        <v>83.4</v>
      </c>
      <c r="P10" s="8"/>
      <c r="Q10" s="8"/>
      <c r="R10" s="8"/>
    </row>
    <row r="11" spans="6:8" ht="12.75">
      <c r="F11" t="s">
        <v>405</v>
      </c>
      <c r="G11" t="s">
        <v>406</v>
      </c>
      <c r="H11" t="s">
        <v>407</v>
      </c>
    </row>
    <row r="12" spans="1:8" ht="12.75">
      <c r="A12" s="8">
        <v>2850</v>
      </c>
      <c r="B12" s="1" t="s">
        <v>408</v>
      </c>
      <c r="C12" s="10">
        <f>H12</f>
        <v>2522.25</v>
      </c>
      <c r="E12" s="8"/>
      <c r="F12" s="8">
        <v>88.5</v>
      </c>
      <c r="G12" s="10">
        <v>100</v>
      </c>
      <c r="H12">
        <f>$A$12*F12*G12/10000</f>
        <v>2522.25</v>
      </c>
    </row>
    <row r="13" spans="3:8" ht="12.75">
      <c r="C13" s="10">
        <f>H13</f>
        <v>2234.2860000000005</v>
      </c>
      <c r="F13" s="8">
        <v>83.4</v>
      </c>
      <c r="G13" s="8">
        <v>94</v>
      </c>
      <c r="H13">
        <f>$A$12*F13*G13/10000</f>
        <v>2234.2860000000005</v>
      </c>
    </row>
    <row r="14" spans="3:7" ht="12.75">
      <c r="C14" s="10"/>
      <c r="F14" s="8"/>
      <c r="G14" s="8"/>
    </row>
    <row r="16" spans="1:26" s="1" customFormat="1" ht="12.75">
      <c r="A16" s="7" t="s">
        <v>451</v>
      </c>
      <c r="B16" s="7" t="s">
        <v>136</v>
      </c>
      <c r="C16" s="7" t="s">
        <v>137</v>
      </c>
      <c r="D16" s="7" t="s">
        <v>138</v>
      </c>
      <c r="E16" s="7" t="s">
        <v>94</v>
      </c>
      <c r="F16" s="7" t="s">
        <v>95</v>
      </c>
      <c r="G16" s="7" t="s">
        <v>465</v>
      </c>
      <c r="H16" s="7" t="s">
        <v>97</v>
      </c>
      <c r="I16" s="7" t="s">
        <v>98</v>
      </c>
      <c r="J16" s="7" t="s">
        <v>99</v>
      </c>
      <c r="K16" s="7" t="s">
        <v>100</v>
      </c>
      <c r="L16" s="7" t="s">
        <v>101</v>
      </c>
      <c r="M16" s="7" t="s">
        <v>102</v>
      </c>
      <c r="N16" s="7" t="s">
        <v>103</v>
      </c>
      <c r="O16" s="7" t="s">
        <v>104</v>
      </c>
      <c r="P16" s="7" t="s">
        <v>105</v>
      </c>
      <c r="Q16" s="7" t="s">
        <v>106</v>
      </c>
      <c r="R16" s="7" t="s">
        <v>107</v>
      </c>
      <c r="S16" s="7" t="s">
        <v>108</v>
      </c>
      <c r="T16" s="7" t="s">
        <v>109</v>
      </c>
      <c r="U16" s="7" t="s">
        <v>110</v>
      </c>
      <c r="V16" s="7" t="s">
        <v>111</v>
      </c>
      <c r="W16" s="7" t="s">
        <v>112</v>
      </c>
      <c r="X16" s="7" t="s">
        <v>113</v>
      </c>
      <c r="Y16" s="7" t="s">
        <v>114</v>
      </c>
      <c r="Z16" s="7" t="s">
        <v>115</v>
      </c>
    </row>
    <row r="17" spans="1:26" s="51" customFormat="1" ht="12.75">
      <c r="A17" s="51">
        <v>3.8</v>
      </c>
      <c r="B17" s="51">
        <v>1</v>
      </c>
      <c r="C17" s="56">
        <f>$C$12*C$2*$A17/10000</f>
        <v>61.34112</v>
      </c>
      <c r="D17" s="56">
        <f aca="true" t="shared" si="0" ref="D17:S17">$C$12*D$2*$A17/10000</f>
        <v>57.5073</v>
      </c>
      <c r="E17" s="56">
        <f t="shared" si="0"/>
        <v>55.59039</v>
      </c>
      <c r="F17" s="56">
        <f t="shared" si="0"/>
        <v>53.67347999999999</v>
      </c>
      <c r="G17" s="56">
        <f t="shared" si="0"/>
        <v>53.67347999999999</v>
      </c>
      <c r="H17" s="56">
        <f t="shared" si="0"/>
        <v>55.59039</v>
      </c>
      <c r="I17" s="56">
        <f t="shared" si="0"/>
        <v>61.34112</v>
      </c>
      <c r="J17" s="56">
        <f t="shared" si="0"/>
        <v>72.84258</v>
      </c>
      <c r="K17" s="56">
        <f t="shared" si="0"/>
        <v>83.38558499999999</v>
      </c>
      <c r="L17" s="56">
        <f t="shared" si="0"/>
        <v>91.053225</v>
      </c>
      <c r="M17" s="56">
        <f t="shared" si="0"/>
        <v>94.887045</v>
      </c>
      <c r="N17" s="56">
        <f t="shared" si="0"/>
        <v>95.8455</v>
      </c>
      <c r="O17" s="56">
        <f t="shared" si="0"/>
        <v>94.887045</v>
      </c>
      <c r="P17" s="56">
        <f t="shared" si="0"/>
        <v>95.8455</v>
      </c>
      <c r="Q17" s="56">
        <f t="shared" si="0"/>
        <v>95.8455</v>
      </c>
      <c r="R17" s="56">
        <f t="shared" si="0"/>
        <v>92.970135</v>
      </c>
      <c r="S17" s="56">
        <f t="shared" si="0"/>
        <v>92.01168</v>
      </c>
      <c r="T17" s="56">
        <f aca="true" t="shared" si="1" ref="S17:Z32">$C$12*T$2*$A17/10000</f>
        <v>92.01168</v>
      </c>
      <c r="U17" s="56">
        <f t="shared" si="1"/>
        <v>89.136315</v>
      </c>
      <c r="V17" s="56">
        <f t="shared" si="1"/>
        <v>88.17786</v>
      </c>
      <c r="W17" s="56">
        <f t="shared" si="1"/>
        <v>88.17786</v>
      </c>
      <c r="X17" s="56">
        <f t="shared" si="1"/>
        <v>89.136315</v>
      </c>
      <c r="Y17" s="56">
        <f t="shared" si="1"/>
        <v>83.38558499999999</v>
      </c>
      <c r="Z17" s="56">
        <f t="shared" si="1"/>
        <v>69.00876</v>
      </c>
    </row>
    <row r="18" spans="1:26" s="51" customFormat="1" ht="12.75">
      <c r="A18" s="51">
        <v>3.4</v>
      </c>
      <c r="B18" s="51">
        <v>2</v>
      </c>
      <c r="C18" s="56">
        <f aca="true" t="shared" si="2" ref="C18:R33">$C$12*C$2*$A18/10000</f>
        <v>54.884159999999994</v>
      </c>
      <c r="D18" s="56">
        <f t="shared" si="2"/>
        <v>51.4539</v>
      </c>
      <c r="E18" s="56">
        <f t="shared" si="2"/>
        <v>49.73877</v>
      </c>
      <c r="F18" s="56">
        <f t="shared" si="2"/>
        <v>48.02363999999999</v>
      </c>
      <c r="G18" s="56">
        <f t="shared" si="2"/>
        <v>48.02363999999999</v>
      </c>
      <c r="H18" s="56">
        <f t="shared" si="2"/>
        <v>49.73877</v>
      </c>
      <c r="I18" s="56">
        <f t="shared" si="2"/>
        <v>54.884159999999994</v>
      </c>
      <c r="J18" s="56">
        <f t="shared" si="2"/>
        <v>65.17494</v>
      </c>
      <c r="K18" s="56">
        <f t="shared" si="2"/>
        <v>74.608155</v>
      </c>
      <c r="L18" s="56">
        <f t="shared" si="2"/>
        <v>81.468675</v>
      </c>
      <c r="M18" s="56">
        <f t="shared" si="2"/>
        <v>84.898935</v>
      </c>
      <c r="N18" s="56">
        <f t="shared" si="2"/>
        <v>85.7565</v>
      </c>
      <c r="O18" s="56">
        <f t="shared" si="2"/>
        <v>84.898935</v>
      </c>
      <c r="P18" s="56">
        <f t="shared" si="2"/>
        <v>85.7565</v>
      </c>
      <c r="Q18" s="56">
        <f t="shared" si="2"/>
        <v>85.7565</v>
      </c>
      <c r="R18" s="56">
        <f t="shared" si="2"/>
        <v>83.18380499999999</v>
      </c>
      <c r="S18" s="56">
        <f t="shared" si="1"/>
        <v>82.32624</v>
      </c>
      <c r="T18" s="56">
        <f t="shared" si="1"/>
        <v>82.32624</v>
      </c>
      <c r="U18" s="56">
        <f t="shared" si="1"/>
        <v>79.75354499999999</v>
      </c>
      <c r="V18" s="56">
        <f t="shared" si="1"/>
        <v>78.89598</v>
      </c>
      <c r="W18" s="56">
        <f t="shared" si="1"/>
        <v>78.89598</v>
      </c>
      <c r="X18" s="56">
        <f t="shared" si="1"/>
        <v>79.75354499999999</v>
      </c>
      <c r="Y18" s="56">
        <f t="shared" si="1"/>
        <v>74.608155</v>
      </c>
      <c r="Z18" s="56">
        <f t="shared" si="1"/>
        <v>61.744679999999995</v>
      </c>
    </row>
    <row r="19" spans="1:26" s="51" customFormat="1" ht="12.75">
      <c r="A19" s="51">
        <v>6.3</v>
      </c>
      <c r="B19" s="51">
        <v>3</v>
      </c>
      <c r="C19" s="56">
        <f t="shared" si="2"/>
        <v>101.69712</v>
      </c>
      <c r="D19" s="56">
        <f t="shared" si="2"/>
        <v>95.34105</v>
      </c>
      <c r="E19" s="56">
        <f t="shared" si="2"/>
        <v>92.163015</v>
      </c>
      <c r="F19" s="56">
        <f t="shared" si="2"/>
        <v>88.98498</v>
      </c>
      <c r="G19" s="56">
        <f t="shared" si="2"/>
        <v>88.98498</v>
      </c>
      <c r="H19" s="56">
        <f t="shared" si="2"/>
        <v>92.163015</v>
      </c>
      <c r="I19" s="56">
        <f t="shared" si="2"/>
        <v>101.69712</v>
      </c>
      <c r="J19" s="56">
        <f t="shared" si="2"/>
        <v>120.76533</v>
      </c>
      <c r="K19" s="56">
        <f t="shared" si="2"/>
        <v>138.2445225</v>
      </c>
      <c r="L19" s="56">
        <f t="shared" si="2"/>
        <v>150.9566625</v>
      </c>
      <c r="M19" s="56">
        <f t="shared" si="2"/>
        <v>157.31273249999998</v>
      </c>
      <c r="N19" s="56">
        <f t="shared" si="2"/>
        <v>158.90175</v>
      </c>
      <c r="O19" s="56">
        <f t="shared" si="2"/>
        <v>157.31273249999998</v>
      </c>
      <c r="P19" s="56">
        <f t="shared" si="2"/>
        <v>158.90175</v>
      </c>
      <c r="Q19" s="56">
        <f t="shared" si="2"/>
        <v>158.90175</v>
      </c>
      <c r="R19" s="56">
        <f t="shared" si="2"/>
        <v>154.1346975</v>
      </c>
      <c r="S19" s="56">
        <f t="shared" si="1"/>
        <v>152.54568</v>
      </c>
      <c r="T19" s="56">
        <f t="shared" si="1"/>
        <v>152.54568</v>
      </c>
      <c r="U19" s="56">
        <f t="shared" si="1"/>
        <v>147.7786275</v>
      </c>
      <c r="V19" s="56">
        <f t="shared" si="1"/>
        <v>146.18961</v>
      </c>
      <c r="W19" s="56">
        <f t="shared" si="1"/>
        <v>146.18961</v>
      </c>
      <c r="X19" s="56">
        <f t="shared" si="1"/>
        <v>147.7786275</v>
      </c>
      <c r="Y19" s="56">
        <f t="shared" si="1"/>
        <v>138.2445225</v>
      </c>
      <c r="Z19" s="56">
        <f t="shared" si="1"/>
        <v>114.40925999999999</v>
      </c>
    </row>
    <row r="20" spans="1:26" s="51" customFormat="1" ht="12.75">
      <c r="A20" s="51">
        <v>2.6</v>
      </c>
      <c r="B20" s="51">
        <v>4</v>
      </c>
      <c r="C20" s="56">
        <f t="shared" si="2"/>
        <v>41.970240000000004</v>
      </c>
      <c r="D20" s="56">
        <f t="shared" si="2"/>
        <v>39.3471</v>
      </c>
      <c r="E20" s="56">
        <f t="shared" si="2"/>
        <v>38.03553</v>
      </c>
      <c r="F20" s="56">
        <f t="shared" si="2"/>
        <v>36.723960000000005</v>
      </c>
      <c r="G20" s="56">
        <f t="shared" si="2"/>
        <v>36.723960000000005</v>
      </c>
      <c r="H20" s="56">
        <f t="shared" si="2"/>
        <v>38.03553</v>
      </c>
      <c r="I20" s="56">
        <f t="shared" si="2"/>
        <v>41.970240000000004</v>
      </c>
      <c r="J20" s="56">
        <f t="shared" si="2"/>
        <v>49.83966</v>
      </c>
      <c r="K20" s="56">
        <f t="shared" si="2"/>
        <v>57.053295000000006</v>
      </c>
      <c r="L20" s="56">
        <f t="shared" si="2"/>
        <v>62.299575</v>
      </c>
      <c r="M20" s="56">
        <f t="shared" si="2"/>
        <v>64.922715</v>
      </c>
      <c r="N20" s="56">
        <f t="shared" si="2"/>
        <v>65.5785</v>
      </c>
      <c r="O20" s="56">
        <f t="shared" si="2"/>
        <v>64.922715</v>
      </c>
      <c r="P20" s="56">
        <f t="shared" si="2"/>
        <v>65.5785</v>
      </c>
      <c r="Q20" s="56">
        <f t="shared" si="2"/>
        <v>65.5785</v>
      </c>
      <c r="R20" s="56">
        <f t="shared" si="2"/>
        <v>63.61114500000001</v>
      </c>
      <c r="S20" s="56">
        <f t="shared" si="1"/>
        <v>62.95536</v>
      </c>
      <c r="T20" s="56">
        <f t="shared" si="1"/>
        <v>62.95536</v>
      </c>
      <c r="U20" s="56">
        <f t="shared" si="1"/>
        <v>60.988005</v>
      </c>
      <c r="V20" s="56">
        <f t="shared" si="1"/>
        <v>60.33222000000001</v>
      </c>
      <c r="W20" s="56">
        <f t="shared" si="1"/>
        <v>60.33222000000001</v>
      </c>
      <c r="X20" s="56">
        <f t="shared" si="1"/>
        <v>60.988005</v>
      </c>
      <c r="Y20" s="56">
        <f t="shared" si="1"/>
        <v>57.053295000000006</v>
      </c>
      <c r="Z20" s="56">
        <f t="shared" si="1"/>
        <v>47.21652</v>
      </c>
    </row>
    <row r="21" spans="1:26" s="51" customFormat="1" ht="12.75">
      <c r="A21" s="51">
        <v>2.5</v>
      </c>
      <c r="B21" s="51">
        <v>5</v>
      </c>
      <c r="C21" s="56">
        <f t="shared" si="2"/>
        <v>40.356</v>
      </c>
      <c r="D21" s="56">
        <f t="shared" si="2"/>
        <v>37.83375</v>
      </c>
      <c r="E21" s="56">
        <f t="shared" si="2"/>
        <v>36.572625</v>
      </c>
      <c r="F21" s="56">
        <f t="shared" si="2"/>
        <v>35.3115</v>
      </c>
      <c r="G21" s="56">
        <f t="shared" si="2"/>
        <v>35.3115</v>
      </c>
      <c r="H21" s="56">
        <f t="shared" si="2"/>
        <v>36.572625</v>
      </c>
      <c r="I21" s="56">
        <f t="shared" si="2"/>
        <v>40.356</v>
      </c>
      <c r="J21" s="56">
        <f t="shared" si="2"/>
        <v>47.92275</v>
      </c>
      <c r="K21" s="56">
        <f t="shared" si="2"/>
        <v>54.8589375</v>
      </c>
      <c r="L21" s="56">
        <f t="shared" si="2"/>
        <v>59.9034375</v>
      </c>
      <c r="M21" s="56">
        <f t="shared" si="2"/>
        <v>62.4256875</v>
      </c>
      <c r="N21" s="56">
        <f t="shared" si="2"/>
        <v>63.05625</v>
      </c>
      <c r="O21" s="56">
        <f t="shared" si="2"/>
        <v>62.4256875</v>
      </c>
      <c r="P21" s="56">
        <f t="shared" si="2"/>
        <v>63.05625</v>
      </c>
      <c r="Q21" s="56">
        <f t="shared" si="2"/>
        <v>63.05625</v>
      </c>
      <c r="R21" s="56">
        <f t="shared" si="2"/>
        <v>61.1645625</v>
      </c>
      <c r="S21" s="56">
        <f t="shared" si="1"/>
        <v>60.534</v>
      </c>
      <c r="T21" s="56">
        <f t="shared" si="1"/>
        <v>60.534</v>
      </c>
      <c r="U21" s="56">
        <f t="shared" si="1"/>
        <v>58.6423125</v>
      </c>
      <c r="V21" s="56">
        <f t="shared" si="1"/>
        <v>58.01175</v>
      </c>
      <c r="W21" s="56">
        <f t="shared" si="1"/>
        <v>58.01175</v>
      </c>
      <c r="X21" s="56">
        <f t="shared" si="1"/>
        <v>58.6423125</v>
      </c>
      <c r="Y21" s="56">
        <f t="shared" si="1"/>
        <v>54.8589375</v>
      </c>
      <c r="Z21" s="56">
        <f t="shared" si="1"/>
        <v>45.4005</v>
      </c>
    </row>
    <row r="22" spans="1:26" s="51" customFormat="1" ht="12.75">
      <c r="A22" s="51">
        <v>4.8</v>
      </c>
      <c r="B22" s="51">
        <v>6</v>
      </c>
      <c r="C22" s="56">
        <f t="shared" si="2"/>
        <v>77.48352</v>
      </c>
      <c r="D22" s="56">
        <f t="shared" si="2"/>
        <v>72.6408</v>
      </c>
      <c r="E22" s="56">
        <f t="shared" si="2"/>
        <v>70.21944</v>
      </c>
      <c r="F22" s="56">
        <f t="shared" si="2"/>
        <v>67.79808</v>
      </c>
      <c r="G22" s="56">
        <f t="shared" si="2"/>
        <v>67.79808</v>
      </c>
      <c r="H22" s="56">
        <f t="shared" si="2"/>
        <v>70.21944</v>
      </c>
      <c r="I22" s="56">
        <f t="shared" si="2"/>
        <v>77.48352</v>
      </c>
      <c r="J22" s="56">
        <f t="shared" si="2"/>
        <v>92.01168</v>
      </c>
      <c r="K22" s="56">
        <f t="shared" si="2"/>
        <v>105.32915999999999</v>
      </c>
      <c r="L22" s="56">
        <f t="shared" si="2"/>
        <v>115.0146</v>
      </c>
      <c r="M22" s="56">
        <f t="shared" si="2"/>
        <v>119.85732</v>
      </c>
      <c r="N22" s="56">
        <f t="shared" si="2"/>
        <v>121.068</v>
      </c>
      <c r="O22" s="56">
        <f t="shared" si="2"/>
        <v>119.85732</v>
      </c>
      <c r="P22" s="56">
        <f t="shared" si="2"/>
        <v>121.068</v>
      </c>
      <c r="Q22" s="56">
        <f t="shared" si="2"/>
        <v>121.068</v>
      </c>
      <c r="R22" s="56">
        <f t="shared" si="2"/>
        <v>117.43595999999998</v>
      </c>
      <c r="S22" s="56">
        <f t="shared" si="1"/>
        <v>116.22528</v>
      </c>
      <c r="T22" s="56">
        <f t="shared" si="1"/>
        <v>116.22528</v>
      </c>
      <c r="U22" s="56">
        <f t="shared" si="1"/>
        <v>112.59324</v>
      </c>
      <c r="V22" s="56">
        <f t="shared" si="1"/>
        <v>111.38255999999998</v>
      </c>
      <c r="W22" s="56">
        <f t="shared" si="1"/>
        <v>111.38255999999998</v>
      </c>
      <c r="X22" s="56">
        <f t="shared" si="1"/>
        <v>112.59324</v>
      </c>
      <c r="Y22" s="56">
        <f t="shared" si="1"/>
        <v>105.32915999999999</v>
      </c>
      <c r="Z22" s="56">
        <f t="shared" si="1"/>
        <v>87.16896</v>
      </c>
    </row>
    <row r="23" spans="1:26" s="51" customFormat="1" ht="12.75">
      <c r="A23" s="51">
        <v>4.4</v>
      </c>
      <c r="B23" s="51">
        <v>7</v>
      </c>
      <c r="C23" s="56">
        <f t="shared" si="2"/>
        <v>71.02656</v>
      </c>
      <c r="D23" s="56">
        <f t="shared" si="2"/>
        <v>66.5874</v>
      </c>
      <c r="E23" s="56">
        <f t="shared" si="2"/>
        <v>64.36782000000001</v>
      </c>
      <c r="F23" s="56">
        <f t="shared" si="2"/>
        <v>62.14824</v>
      </c>
      <c r="G23" s="56">
        <f t="shared" si="2"/>
        <v>62.14824</v>
      </c>
      <c r="H23" s="56">
        <f t="shared" si="2"/>
        <v>64.36782000000001</v>
      </c>
      <c r="I23" s="56">
        <f t="shared" si="2"/>
        <v>71.02656</v>
      </c>
      <c r="J23" s="56">
        <f t="shared" si="2"/>
        <v>84.34404</v>
      </c>
      <c r="K23" s="56">
        <f t="shared" si="2"/>
        <v>96.55173</v>
      </c>
      <c r="L23" s="56">
        <f t="shared" si="2"/>
        <v>105.43005</v>
      </c>
      <c r="M23" s="56">
        <f t="shared" si="2"/>
        <v>109.86921000000001</v>
      </c>
      <c r="N23" s="56">
        <f t="shared" si="2"/>
        <v>110.979</v>
      </c>
      <c r="O23" s="56">
        <f t="shared" si="2"/>
        <v>109.86921000000001</v>
      </c>
      <c r="P23" s="56">
        <f t="shared" si="2"/>
        <v>110.979</v>
      </c>
      <c r="Q23" s="56">
        <f t="shared" si="2"/>
        <v>110.979</v>
      </c>
      <c r="R23" s="56">
        <f t="shared" si="2"/>
        <v>107.64963</v>
      </c>
      <c r="S23" s="56">
        <f t="shared" si="1"/>
        <v>106.53984000000001</v>
      </c>
      <c r="T23" s="56">
        <f t="shared" si="1"/>
        <v>106.53984000000001</v>
      </c>
      <c r="U23" s="56">
        <f t="shared" si="1"/>
        <v>103.21047</v>
      </c>
      <c r="V23" s="56">
        <f t="shared" si="1"/>
        <v>102.10068000000001</v>
      </c>
      <c r="W23" s="56">
        <f t="shared" si="1"/>
        <v>102.10068000000001</v>
      </c>
      <c r="X23" s="56">
        <f t="shared" si="1"/>
        <v>103.21047</v>
      </c>
      <c r="Y23" s="56">
        <f t="shared" si="1"/>
        <v>96.55173</v>
      </c>
      <c r="Z23" s="56">
        <f t="shared" si="1"/>
        <v>79.90488</v>
      </c>
    </row>
    <row r="24" spans="1:26" s="51" customFormat="1" ht="12.75">
      <c r="A24" s="51">
        <v>6</v>
      </c>
      <c r="B24" s="51">
        <v>8</v>
      </c>
      <c r="C24" s="56">
        <f t="shared" si="2"/>
        <v>96.8544</v>
      </c>
      <c r="D24" s="56">
        <f t="shared" si="2"/>
        <v>90.801</v>
      </c>
      <c r="E24" s="56">
        <f t="shared" si="2"/>
        <v>87.7743</v>
      </c>
      <c r="F24" s="56">
        <f t="shared" si="2"/>
        <v>84.7476</v>
      </c>
      <c r="G24" s="56">
        <f t="shared" si="2"/>
        <v>84.7476</v>
      </c>
      <c r="H24" s="56">
        <f t="shared" si="2"/>
        <v>87.7743</v>
      </c>
      <c r="I24" s="56">
        <f t="shared" si="2"/>
        <v>96.8544</v>
      </c>
      <c r="J24" s="56">
        <f t="shared" si="2"/>
        <v>115.0146</v>
      </c>
      <c r="K24" s="56">
        <f t="shared" si="2"/>
        <v>131.66145</v>
      </c>
      <c r="L24" s="56">
        <f t="shared" si="2"/>
        <v>143.76825</v>
      </c>
      <c r="M24" s="56">
        <f t="shared" si="2"/>
        <v>149.82165</v>
      </c>
      <c r="N24" s="56">
        <f t="shared" si="2"/>
        <v>151.335</v>
      </c>
      <c r="O24" s="56">
        <f t="shared" si="2"/>
        <v>149.82165</v>
      </c>
      <c r="P24" s="56">
        <f t="shared" si="2"/>
        <v>151.335</v>
      </c>
      <c r="Q24" s="56">
        <f t="shared" si="2"/>
        <v>151.335</v>
      </c>
      <c r="R24" s="56">
        <f t="shared" si="2"/>
        <v>146.79495</v>
      </c>
      <c r="S24" s="56">
        <f t="shared" si="1"/>
        <v>145.2816</v>
      </c>
      <c r="T24" s="56">
        <f t="shared" si="1"/>
        <v>145.2816</v>
      </c>
      <c r="U24" s="56">
        <f t="shared" si="1"/>
        <v>140.74155</v>
      </c>
      <c r="V24" s="56">
        <f t="shared" si="1"/>
        <v>139.2282</v>
      </c>
      <c r="W24" s="56">
        <f t="shared" si="1"/>
        <v>139.2282</v>
      </c>
      <c r="X24" s="56">
        <f t="shared" si="1"/>
        <v>140.74155</v>
      </c>
      <c r="Y24" s="56">
        <f t="shared" si="1"/>
        <v>131.66145</v>
      </c>
      <c r="Z24" s="56">
        <f t="shared" si="1"/>
        <v>108.9612</v>
      </c>
    </row>
    <row r="25" spans="1:26" s="51" customFormat="1" ht="12.75">
      <c r="A25" s="51">
        <v>6.1</v>
      </c>
      <c r="B25" s="51">
        <v>9</v>
      </c>
      <c r="C25" s="56">
        <f t="shared" si="2"/>
        <v>98.46864</v>
      </c>
      <c r="D25" s="56">
        <f t="shared" si="2"/>
        <v>92.31435</v>
      </c>
      <c r="E25" s="56">
        <f t="shared" si="2"/>
        <v>89.23720499999999</v>
      </c>
      <c r="F25" s="56">
        <f t="shared" si="2"/>
        <v>86.16006</v>
      </c>
      <c r="G25" s="56">
        <f t="shared" si="2"/>
        <v>86.16006</v>
      </c>
      <c r="H25" s="56">
        <f t="shared" si="2"/>
        <v>89.23720499999999</v>
      </c>
      <c r="I25" s="56">
        <f t="shared" si="2"/>
        <v>98.46864</v>
      </c>
      <c r="J25" s="56">
        <f t="shared" si="2"/>
        <v>116.93150999999999</v>
      </c>
      <c r="K25" s="56">
        <f t="shared" si="2"/>
        <v>133.8558075</v>
      </c>
      <c r="L25" s="56">
        <f t="shared" si="2"/>
        <v>146.1643875</v>
      </c>
      <c r="M25" s="56">
        <f t="shared" si="2"/>
        <v>152.31867749999998</v>
      </c>
      <c r="N25" s="56">
        <f t="shared" si="2"/>
        <v>153.85725</v>
      </c>
      <c r="O25" s="56">
        <f t="shared" si="2"/>
        <v>152.31867749999998</v>
      </c>
      <c r="P25" s="56">
        <f t="shared" si="2"/>
        <v>153.85725</v>
      </c>
      <c r="Q25" s="56">
        <f t="shared" si="2"/>
        <v>153.85725</v>
      </c>
      <c r="R25" s="56">
        <f t="shared" si="2"/>
        <v>149.2415325</v>
      </c>
      <c r="S25" s="56">
        <f t="shared" si="1"/>
        <v>147.70296</v>
      </c>
      <c r="T25" s="56">
        <f t="shared" si="1"/>
        <v>147.70296</v>
      </c>
      <c r="U25" s="56">
        <f t="shared" si="1"/>
        <v>143.08724249999997</v>
      </c>
      <c r="V25" s="56">
        <f t="shared" si="1"/>
        <v>141.54867</v>
      </c>
      <c r="W25" s="56">
        <f t="shared" si="1"/>
        <v>141.54867</v>
      </c>
      <c r="X25" s="56">
        <f t="shared" si="1"/>
        <v>143.08724249999997</v>
      </c>
      <c r="Y25" s="56">
        <f t="shared" si="1"/>
        <v>133.8558075</v>
      </c>
      <c r="Z25" s="56">
        <f t="shared" si="1"/>
        <v>110.77722</v>
      </c>
    </row>
    <row r="26" spans="1:26" s="51" customFormat="1" ht="12.75">
      <c r="A26" s="51">
        <v>6.8</v>
      </c>
      <c r="B26" s="51">
        <v>10</v>
      </c>
      <c r="C26" s="56">
        <f t="shared" si="2"/>
        <v>109.76831999999999</v>
      </c>
      <c r="D26" s="56">
        <f t="shared" si="2"/>
        <v>102.9078</v>
      </c>
      <c r="E26" s="56">
        <f t="shared" si="2"/>
        <v>99.47754</v>
      </c>
      <c r="F26" s="56">
        <f t="shared" si="2"/>
        <v>96.04727999999999</v>
      </c>
      <c r="G26" s="56">
        <f t="shared" si="2"/>
        <v>96.04727999999999</v>
      </c>
      <c r="H26" s="56">
        <f t="shared" si="2"/>
        <v>99.47754</v>
      </c>
      <c r="I26" s="56">
        <f t="shared" si="2"/>
        <v>109.76831999999999</v>
      </c>
      <c r="J26" s="56">
        <f t="shared" si="2"/>
        <v>130.34988</v>
      </c>
      <c r="K26" s="56">
        <f t="shared" si="2"/>
        <v>149.21631</v>
      </c>
      <c r="L26" s="56">
        <f t="shared" si="2"/>
        <v>162.93735</v>
      </c>
      <c r="M26" s="56">
        <f t="shared" si="2"/>
        <v>169.79787</v>
      </c>
      <c r="N26" s="56">
        <f t="shared" si="2"/>
        <v>171.513</v>
      </c>
      <c r="O26" s="56">
        <f t="shared" si="2"/>
        <v>169.79787</v>
      </c>
      <c r="P26" s="56">
        <f t="shared" si="2"/>
        <v>171.513</v>
      </c>
      <c r="Q26" s="56">
        <f t="shared" si="2"/>
        <v>171.513</v>
      </c>
      <c r="R26" s="56">
        <f t="shared" si="2"/>
        <v>166.36760999999998</v>
      </c>
      <c r="S26" s="56">
        <f t="shared" si="1"/>
        <v>164.65248</v>
      </c>
      <c r="T26" s="56">
        <f t="shared" si="1"/>
        <v>164.65248</v>
      </c>
      <c r="U26" s="56">
        <f t="shared" si="1"/>
        <v>159.50708999999998</v>
      </c>
      <c r="V26" s="56">
        <f t="shared" si="1"/>
        <v>157.79196</v>
      </c>
      <c r="W26" s="56">
        <f t="shared" si="1"/>
        <v>157.79196</v>
      </c>
      <c r="X26" s="56">
        <f t="shared" si="1"/>
        <v>159.50708999999998</v>
      </c>
      <c r="Y26" s="56">
        <f t="shared" si="1"/>
        <v>149.21631</v>
      </c>
      <c r="Z26" s="56">
        <f t="shared" si="1"/>
        <v>123.48935999999999</v>
      </c>
    </row>
    <row r="27" spans="1:26" s="51" customFormat="1" ht="12.75">
      <c r="A27" s="51">
        <v>0</v>
      </c>
      <c r="B27" s="51">
        <v>11</v>
      </c>
      <c r="C27" s="56">
        <f t="shared" si="2"/>
        <v>0</v>
      </c>
      <c r="D27" s="56">
        <f t="shared" si="2"/>
        <v>0</v>
      </c>
      <c r="E27" s="56">
        <f t="shared" si="2"/>
        <v>0</v>
      </c>
      <c r="F27" s="56">
        <f t="shared" si="2"/>
        <v>0</v>
      </c>
      <c r="G27" s="56">
        <f t="shared" si="2"/>
        <v>0</v>
      </c>
      <c r="H27" s="56">
        <f t="shared" si="2"/>
        <v>0</v>
      </c>
      <c r="I27" s="56">
        <f t="shared" si="2"/>
        <v>0</v>
      </c>
      <c r="J27" s="56">
        <f t="shared" si="2"/>
        <v>0</v>
      </c>
      <c r="K27" s="56">
        <f t="shared" si="2"/>
        <v>0</v>
      </c>
      <c r="L27" s="56">
        <f t="shared" si="2"/>
        <v>0</v>
      </c>
      <c r="M27" s="56">
        <f t="shared" si="2"/>
        <v>0</v>
      </c>
      <c r="N27" s="56">
        <f t="shared" si="2"/>
        <v>0</v>
      </c>
      <c r="O27" s="56">
        <f t="shared" si="2"/>
        <v>0</v>
      </c>
      <c r="P27" s="56">
        <f t="shared" si="2"/>
        <v>0</v>
      </c>
      <c r="Q27" s="56">
        <f t="shared" si="2"/>
        <v>0</v>
      </c>
      <c r="R27" s="56">
        <f t="shared" si="2"/>
        <v>0</v>
      </c>
      <c r="S27" s="56">
        <f t="shared" si="1"/>
        <v>0</v>
      </c>
      <c r="T27" s="56">
        <f t="shared" si="1"/>
        <v>0</v>
      </c>
      <c r="U27" s="56">
        <f t="shared" si="1"/>
        <v>0</v>
      </c>
      <c r="V27" s="56">
        <f t="shared" si="1"/>
        <v>0</v>
      </c>
      <c r="W27" s="56">
        <f t="shared" si="1"/>
        <v>0</v>
      </c>
      <c r="X27" s="56">
        <f t="shared" si="1"/>
        <v>0</v>
      </c>
      <c r="Y27" s="56">
        <f t="shared" si="1"/>
        <v>0</v>
      </c>
      <c r="Z27" s="56">
        <f t="shared" si="1"/>
        <v>0</v>
      </c>
    </row>
    <row r="28" spans="1:26" s="51" customFormat="1" ht="12.75">
      <c r="A28" s="51">
        <v>0</v>
      </c>
      <c r="B28" s="51">
        <v>12</v>
      </c>
      <c r="C28" s="56">
        <f t="shared" si="2"/>
        <v>0</v>
      </c>
      <c r="D28" s="56">
        <f t="shared" si="2"/>
        <v>0</v>
      </c>
      <c r="E28" s="56">
        <f t="shared" si="2"/>
        <v>0</v>
      </c>
      <c r="F28" s="56">
        <f t="shared" si="2"/>
        <v>0</v>
      </c>
      <c r="G28" s="56">
        <f t="shared" si="2"/>
        <v>0</v>
      </c>
      <c r="H28" s="56">
        <f t="shared" si="2"/>
        <v>0</v>
      </c>
      <c r="I28" s="56">
        <f t="shared" si="2"/>
        <v>0</v>
      </c>
      <c r="J28" s="56">
        <f t="shared" si="2"/>
        <v>0</v>
      </c>
      <c r="K28" s="56">
        <f t="shared" si="2"/>
        <v>0</v>
      </c>
      <c r="L28" s="56">
        <f t="shared" si="2"/>
        <v>0</v>
      </c>
      <c r="M28" s="56">
        <f t="shared" si="2"/>
        <v>0</v>
      </c>
      <c r="N28" s="56">
        <f t="shared" si="2"/>
        <v>0</v>
      </c>
      <c r="O28" s="56">
        <f t="shared" si="2"/>
        <v>0</v>
      </c>
      <c r="P28" s="56">
        <f t="shared" si="2"/>
        <v>0</v>
      </c>
      <c r="Q28" s="56">
        <f t="shared" si="2"/>
        <v>0</v>
      </c>
      <c r="R28" s="56">
        <f t="shared" si="2"/>
        <v>0</v>
      </c>
      <c r="S28" s="56">
        <f t="shared" si="1"/>
        <v>0</v>
      </c>
      <c r="T28" s="56">
        <f t="shared" si="1"/>
        <v>0</v>
      </c>
      <c r="U28" s="56">
        <f t="shared" si="1"/>
        <v>0</v>
      </c>
      <c r="V28" s="56">
        <f t="shared" si="1"/>
        <v>0</v>
      </c>
      <c r="W28" s="56">
        <f t="shared" si="1"/>
        <v>0</v>
      </c>
      <c r="X28" s="56">
        <f t="shared" si="1"/>
        <v>0</v>
      </c>
      <c r="Y28" s="56">
        <f t="shared" si="1"/>
        <v>0</v>
      </c>
      <c r="Z28" s="56">
        <f t="shared" si="1"/>
        <v>0</v>
      </c>
    </row>
    <row r="29" spans="1:26" s="51" customFormat="1" ht="12.75">
      <c r="A29" s="51">
        <v>9.3</v>
      </c>
      <c r="B29" s="51">
        <v>13</v>
      </c>
      <c r="C29" s="56">
        <f t="shared" si="2"/>
        <v>150.12432</v>
      </c>
      <c r="D29" s="56">
        <f t="shared" si="2"/>
        <v>140.74155</v>
      </c>
      <c r="E29" s="56">
        <f t="shared" si="2"/>
        <v>136.05016500000002</v>
      </c>
      <c r="F29" s="56">
        <f t="shared" si="2"/>
        <v>131.35878</v>
      </c>
      <c r="G29" s="56">
        <f t="shared" si="2"/>
        <v>131.35878</v>
      </c>
      <c r="H29" s="56">
        <f t="shared" si="2"/>
        <v>136.05016500000002</v>
      </c>
      <c r="I29" s="56">
        <f t="shared" si="2"/>
        <v>150.12432</v>
      </c>
      <c r="J29" s="56">
        <f t="shared" si="2"/>
        <v>178.27263</v>
      </c>
      <c r="K29" s="56">
        <f t="shared" si="2"/>
        <v>204.07524750000002</v>
      </c>
      <c r="L29" s="56">
        <f t="shared" si="2"/>
        <v>222.8407875</v>
      </c>
      <c r="M29" s="56">
        <f t="shared" si="2"/>
        <v>232.22355750000003</v>
      </c>
      <c r="N29" s="56">
        <f t="shared" si="2"/>
        <v>234.56925</v>
      </c>
      <c r="O29" s="56">
        <f t="shared" si="2"/>
        <v>232.22355750000003</v>
      </c>
      <c r="P29" s="56">
        <f t="shared" si="2"/>
        <v>234.56925</v>
      </c>
      <c r="Q29" s="56">
        <f t="shared" si="2"/>
        <v>234.56925</v>
      </c>
      <c r="R29" s="56">
        <f t="shared" si="2"/>
        <v>227.5321725</v>
      </c>
      <c r="S29" s="56">
        <f t="shared" si="1"/>
        <v>225.18648000000002</v>
      </c>
      <c r="T29" s="56">
        <f t="shared" si="1"/>
        <v>225.18648000000002</v>
      </c>
      <c r="U29" s="56">
        <f t="shared" si="1"/>
        <v>218.14940250000004</v>
      </c>
      <c r="V29" s="56">
        <f t="shared" si="1"/>
        <v>215.80371</v>
      </c>
      <c r="W29" s="56">
        <f t="shared" si="1"/>
        <v>215.80371</v>
      </c>
      <c r="X29" s="56">
        <f t="shared" si="1"/>
        <v>218.14940250000004</v>
      </c>
      <c r="Y29" s="56">
        <f t="shared" si="1"/>
        <v>204.07524750000002</v>
      </c>
      <c r="Z29" s="56">
        <f t="shared" si="1"/>
        <v>168.88986</v>
      </c>
    </row>
    <row r="30" spans="1:26" s="51" customFormat="1" ht="12.75">
      <c r="A30" s="51">
        <v>6.8</v>
      </c>
      <c r="B30" s="51">
        <v>14</v>
      </c>
      <c r="C30" s="56">
        <f t="shared" si="2"/>
        <v>109.76831999999999</v>
      </c>
      <c r="D30" s="56">
        <f t="shared" si="2"/>
        <v>102.9078</v>
      </c>
      <c r="E30" s="56">
        <f t="shared" si="2"/>
        <v>99.47754</v>
      </c>
      <c r="F30" s="56">
        <f t="shared" si="2"/>
        <v>96.04727999999999</v>
      </c>
      <c r="G30" s="56">
        <f t="shared" si="2"/>
        <v>96.04727999999999</v>
      </c>
      <c r="H30" s="56">
        <f t="shared" si="2"/>
        <v>99.47754</v>
      </c>
      <c r="I30" s="56">
        <f t="shared" si="2"/>
        <v>109.76831999999999</v>
      </c>
      <c r="J30" s="56">
        <f t="shared" si="2"/>
        <v>130.34988</v>
      </c>
      <c r="K30" s="56">
        <f t="shared" si="2"/>
        <v>149.21631</v>
      </c>
      <c r="L30" s="56">
        <f t="shared" si="2"/>
        <v>162.93735</v>
      </c>
      <c r="M30" s="56">
        <f t="shared" si="2"/>
        <v>169.79787</v>
      </c>
      <c r="N30" s="56">
        <f t="shared" si="2"/>
        <v>171.513</v>
      </c>
      <c r="O30" s="56">
        <f t="shared" si="2"/>
        <v>169.79787</v>
      </c>
      <c r="P30" s="56">
        <f t="shared" si="2"/>
        <v>171.513</v>
      </c>
      <c r="Q30" s="56">
        <f t="shared" si="2"/>
        <v>171.513</v>
      </c>
      <c r="R30" s="56">
        <f t="shared" si="2"/>
        <v>166.36760999999998</v>
      </c>
      <c r="S30" s="56">
        <f t="shared" si="1"/>
        <v>164.65248</v>
      </c>
      <c r="T30" s="56">
        <f t="shared" si="1"/>
        <v>164.65248</v>
      </c>
      <c r="U30" s="56">
        <f t="shared" si="1"/>
        <v>159.50708999999998</v>
      </c>
      <c r="V30" s="56">
        <f t="shared" si="1"/>
        <v>157.79196</v>
      </c>
      <c r="W30" s="56">
        <f t="shared" si="1"/>
        <v>157.79196</v>
      </c>
      <c r="X30" s="56">
        <f t="shared" si="1"/>
        <v>159.50708999999998</v>
      </c>
      <c r="Y30" s="56">
        <f t="shared" si="1"/>
        <v>149.21631</v>
      </c>
      <c r="Z30" s="56">
        <f t="shared" si="1"/>
        <v>123.48935999999999</v>
      </c>
    </row>
    <row r="31" spans="1:26" s="51" customFormat="1" ht="12.75">
      <c r="A31" s="51">
        <v>11.1</v>
      </c>
      <c r="B31" s="51">
        <v>15</v>
      </c>
      <c r="C31" s="56">
        <f t="shared" si="2"/>
        <v>179.18063999999998</v>
      </c>
      <c r="D31" s="56">
        <f t="shared" si="2"/>
        <v>167.98185</v>
      </c>
      <c r="E31" s="56">
        <f t="shared" si="2"/>
        <v>162.382455</v>
      </c>
      <c r="F31" s="56">
        <f t="shared" si="2"/>
        <v>156.78305999999998</v>
      </c>
      <c r="G31" s="56">
        <f t="shared" si="2"/>
        <v>156.78305999999998</v>
      </c>
      <c r="H31" s="56">
        <f t="shared" si="2"/>
        <v>162.382455</v>
      </c>
      <c r="I31" s="56">
        <f t="shared" si="2"/>
        <v>179.18063999999998</v>
      </c>
      <c r="J31" s="56">
        <f t="shared" si="2"/>
        <v>212.77701000000002</v>
      </c>
      <c r="K31" s="56">
        <f t="shared" si="2"/>
        <v>243.57368249999996</v>
      </c>
      <c r="L31" s="56">
        <f t="shared" si="2"/>
        <v>265.9712625</v>
      </c>
      <c r="M31" s="56">
        <f t="shared" si="2"/>
        <v>277.1700525</v>
      </c>
      <c r="N31" s="56">
        <f t="shared" si="2"/>
        <v>279.96975</v>
      </c>
      <c r="O31" s="56">
        <f t="shared" si="2"/>
        <v>277.1700525</v>
      </c>
      <c r="P31" s="56">
        <f t="shared" si="2"/>
        <v>279.96975</v>
      </c>
      <c r="Q31" s="56">
        <f t="shared" si="2"/>
        <v>279.96975</v>
      </c>
      <c r="R31" s="56">
        <f t="shared" si="2"/>
        <v>271.5706575</v>
      </c>
      <c r="S31" s="56">
        <f t="shared" si="1"/>
        <v>268.77096</v>
      </c>
      <c r="T31" s="56">
        <f t="shared" si="1"/>
        <v>268.77096</v>
      </c>
      <c r="U31" s="56">
        <f t="shared" si="1"/>
        <v>260.3718675</v>
      </c>
      <c r="V31" s="56">
        <f t="shared" si="1"/>
        <v>257.57216999999997</v>
      </c>
      <c r="W31" s="56">
        <f t="shared" si="1"/>
        <v>257.57216999999997</v>
      </c>
      <c r="X31" s="56">
        <f t="shared" si="1"/>
        <v>260.3718675</v>
      </c>
      <c r="Y31" s="56">
        <f t="shared" si="1"/>
        <v>243.57368249999996</v>
      </c>
      <c r="Z31" s="56">
        <f t="shared" si="1"/>
        <v>201.57822</v>
      </c>
    </row>
    <row r="32" spans="1:26" s="51" customFormat="1" ht="12.75">
      <c r="A32" s="51">
        <v>3.5</v>
      </c>
      <c r="B32" s="51">
        <v>16</v>
      </c>
      <c r="C32" s="56">
        <f t="shared" si="2"/>
        <v>56.4984</v>
      </c>
      <c r="D32" s="56">
        <f t="shared" si="2"/>
        <v>52.96725</v>
      </c>
      <c r="E32" s="56">
        <f t="shared" si="2"/>
        <v>51.201675</v>
      </c>
      <c r="F32" s="56">
        <f t="shared" si="2"/>
        <v>49.4361</v>
      </c>
      <c r="G32" s="56">
        <f t="shared" si="2"/>
        <v>49.4361</v>
      </c>
      <c r="H32" s="56">
        <f t="shared" si="2"/>
        <v>51.201675</v>
      </c>
      <c r="I32" s="56">
        <f t="shared" si="2"/>
        <v>56.4984</v>
      </c>
      <c r="J32" s="56">
        <f t="shared" si="2"/>
        <v>67.09185</v>
      </c>
      <c r="K32" s="56">
        <f t="shared" si="2"/>
        <v>76.8025125</v>
      </c>
      <c r="L32" s="56">
        <f t="shared" si="2"/>
        <v>83.8648125</v>
      </c>
      <c r="M32" s="56">
        <f t="shared" si="2"/>
        <v>87.3959625</v>
      </c>
      <c r="N32" s="56">
        <f t="shared" si="2"/>
        <v>88.27875</v>
      </c>
      <c r="O32" s="56">
        <f t="shared" si="2"/>
        <v>87.3959625</v>
      </c>
      <c r="P32" s="56">
        <f t="shared" si="2"/>
        <v>88.27875</v>
      </c>
      <c r="Q32" s="56">
        <f t="shared" si="2"/>
        <v>88.27875</v>
      </c>
      <c r="R32" s="56">
        <f t="shared" si="2"/>
        <v>85.6303875</v>
      </c>
      <c r="S32" s="56">
        <f t="shared" si="1"/>
        <v>84.7476</v>
      </c>
      <c r="T32" s="56">
        <f t="shared" si="1"/>
        <v>84.7476</v>
      </c>
      <c r="U32" s="56">
        <f t="shared" si="1"/>
        <v>82.0992375</v>
      </c>
      <c r="V32" s="56">
        <f t="shared" si="1"/>
        <v>81.21645</v>
      </c>
      <c r="W32" s="56">
        <f t="shared" si="1"/>
        <v>81.21645</v>
      </c>
      <c r="X32" s="56">
        <f t="shared" si="1"/>
        <v>82.0992375</v>
      </c>
      <c r="Y32" s="56">
        <f t="shared" si="1"/>
        <v>76.8025125</v>
      </c>
      <c r="Z32" s="56">
        <f t="shared" si="1"/>
        <v>63.5607</v>
      </c>
    </row>
    <row r="33" spans="1:26" s="51" customFormat="1" ht="12.75">
      <c r="A33" s="51">
        <v>0</v>
      </c>
      <c r="B33" s="51">
        <v>17</v>
      </c>
      <c r="C33" s="56">
        <f t="shared" si="2"/>
        <v>0</v>
      </c>
      <c r="D33" s="56">
        <f t="shared" si="2"/>
        <v>0</v>
      </c>
      <c r="E33" s="56">
        <f t="shared" si="2"/>
        <v>0</v>
      </c>
      <c r="F33" s="56">
        <f t="shared" si="2"/>
        <v>0</v>
      </c>
      <c r="G33" s="56">
        <f t="shared" si="2"/>
        <v>0</v>
      </c>
      <c r="H33" s="56">
        <f t="shared" si="2"/>
        <v>0</v>
      </c>
      <c r="I33" s="56">
        <f t="shared" si="2"/>
        <v>0</v>
      </c>
      <c r="J33" s="56">
        <f t="shared" si="2"/>
        <v>0</v>
      </c>
      <c r="K33" s="56">
        <f t="shared" si="2"/>
        <v>0</v>
      </c>
      <c r="L33" s="56">
        <f t="shared" si="2"/>
        <v>0</v>
      </c>
      <c r="M33" s="56">
        <f t="shared" si="2"/>
        <v>0</v>
      </c>
      <c r="N33" s="56">
        <f t="shared" si="2"/>
        <v>0</v>
      </c>
      <c r="O33" s="56">
        <f t="shared" si="2"/>
        <v>0</v>
      </c>
      <c r="P33" s="56">
        <f t="shared" si="2"/>
        <v>0</v>
      </c>
      <c r="Q33" s="56">
        <f t="shared" si="2"/>
        <v>0</v>
      </c>
      <c r="R33" s="56">
        <f aca="true" t="shared" si="3" ref="R33:Z40">$C$12*R$2*$A33/10000</f>
        <v>0</v>
      </c>
      <c r="S33" s="56">
        <f t="shared" si="3"/>
        <v>0</v>
      </c>
      <c r="T33" s="56">
        <f t="shared" si="3"/>
        <v>0</v>
      </c>
      <c r="U33" s="56">
        <f t="shared" si="3"/>
        <v>0</v>
      </c>
      <c r="V33" s="56">
        <f t="shared" si="3"/>
        <v>0</v>
      </c>
      <c r="W33" s="56">
        <f t="shared" si="3"/>
        <v>0</v>
      </c>
      <c r="X33" s="56">
        <f t="shared" si="3"/>
        <v>0</v>
      </c>
      <c r="Y33" s="56">
        <f t="shared" si="3"/>
        <v>0</v>
      </c>
      <c r="Z33" s="56">
        <f t="shared" si="3"/>
        <v>0</v>
      </c>
    </row>
    <row r="34" spans="1:26" s="51" customFormat="1" ht="12.75">
      <c r="A34" s="51">
        <v>11.7</v>
      </c>
      <c r="B34" s="51">
        <v>18</v>
      </c>
      <c r="C34" s="56">
        <f aca="true" t="shared" si="4" ref="C34:R40">$C$12*C$2*$A34/10000</f>
        <v>188.86607999999998</v>
      </c>
      <c r="D34" s="56">
        <f t="shared" si="4"/>
        <v>177.06195</v>
      </c>
      <c r="E34" s="56">
        <f t="shared" si="4"/>
        <v>171.15988499999997</v>
      </c>
      <c r="F34" s="56">
        <f t="shared" si="4"/>
        <v>165.25782</v>
      </c>
      <c r="G34" s="56">
        <f t="shared" si="4"/>
        <v>165.25782</v>
      </c>
      <c r="H34" s="56">
        <f t="shared" si="4"/>
        <v>171.15988499999997</v>
      </c>
      <c r="I34" s="56">
        <f t="shared" si="4"/>
        <v>188.86607999999998</v>
      </c>
      <c r="J34" s="56">
        <f t="shared" si="4"/>
        <v>224.27846999999997</v>
      </c>
      <c r="K34" s="56">
        <f t="shared" si="4"/>
        <v>256.7398275</v>
      </c>
      <c r="L34" s="56">
        <f t="shared" si="4"/>
        <v>280.3480875</v>
      </c>
      <c r="M34" s="56">
        <f t="shared" si="4"/>
        <v>292.1522175</v>
      </c>
      <c r="N34" s="56">
        <f t="shared" si="4"/>
        <v>295.10325</v>
      </c>
      <c r="O34" s="56">
        <f t="shared" si="4"/>
        <v>292.1522175</v>
      </c>
      <c r="P34" s="56">
        <f t="shared" si="4"/>
        <v>295.10325</v>
      </c>
      <c r="Q34" s="56">
        <f t="shared" si="4"/>
        <v>295.10325</v>
      </c>
      <c r="R34" s="56">
        <f t="shared" si="4"/>
        <v>286.2501525</v>
      </c>
      <c r="S34" s="56">
        <f t="shared" si="3"/>
        <v>283.29911999999996</v>
      </c>
      <c r="T34" s="56">
        <f t="shared" si="3"/>
        <v>283.29911999999996</v>
      </c>
      <c r="U34" s="56">
        <f t="shared" si="3"/>
        <v>274.44602249999997</v>
      </c>
      <c r="V34" s="56">
        <f t="shared" si="3"/>
        <v>271.49499</v>
      </c>
      <c r="W34" s="56">
        <f t="shared" si="3"/>
        <v>271.49499</v>
      </c>
      <c r="X34" s="56">
        <f t="shared" si="3"/>
        <v>274.44602249999997</v>
      </c>
      <c r="Y34" s="56">
        <f t="shared" si="3"/>
        <v>256.7398275</v>
      </c>
      <c r="Z34" s="56">
        <f t="shared" si="3"/>
        <v>212.47433999999998</v>
      </c>
    </row>
    <row r="35" spans="1:26" s="51" customFormat="1" ht="12.75">
      <c r="A35" s="51">
        <v>6.4</v>
      </c>
      <c r="B35" s="51">
        <v>19</v>
      </c>
      <c r="C35" s="56">
        <f t="shared" si="4"/>
        <v>103.31136000000001</v>
      </c>
      <c r="D35" s="56">
        <f t="shared" si="4"/>
        <v>96.8544</v>
      </c>
      <c r="E35" s="56">
        <f t="shared" si="4"/>
        <v>93.62592000000001</v>
      </c>
      <c r="F35" s="56">
        <f t="shared" si="4"/>
        <v>90.39744</v>
      </c>
      <c r="G35" s="56">
        <f t="shared" si="4"/>
        <v>90.39744</v>
      </c>
      <c r="H35" s="56">
        <f t="shared" si="4"/>
        <v>93.62592000000001</v>
      </c>
      <c r="I35" s="56">
        <f t="shared" si="4"/>
        <v>103.31136000000001</v>
      </c>
      <c r="J35" s="56">
        <f t="shared" si="4"/>
        <v>122.68224000000001</v>
      </c>
      <c r="K35" s="56">
        <f t="shared" si="4"/>
        <v>140.43888</v>
      </c>
      <c r="L35" s="56">
        <f t="shared" si="4"/>
        <v>153.3528</v>
      </c>
      <c r="M35" s="56">
        <f t="shared" si="4"/>
        <v>159.80976</v>
      </c>
      <c r="N35" s="56">
        <f t="shared" si="4"/>
        <v>161.424</v>
      </c>
      <c r="O35" s="56">
        <f t="shared" si="4"/>
        <v>159.80976</v>
      </c>
      <c r="P35" s="56">
        <f t="shared" si="4"/>
        <v>161.424</v>
      </c>
      <c r="Q35" s="56">
        <f t="shared" si="4"/>
        <v>161.424</v>
      </c>
      <c r="R35" s="56">
        <f t="shared" si="4"/>
        <v>156.58128</v>
      </c>
      <c r="S35" s="56">
        <f t="shared" si="3"/>
        <v>154.96704000000003</v>
      </c>
      <c r="T35" s="56">
        <f t="shared" si="3"/>
        <v>154.96704000000003</v>
      </c>
      <c r="U35" s="56">
        <f t="shared" si="3"/>
        <v>150.12432</v>
      </c>
      <c r="V35" s="56">
        <f t="shared" si="3"/>
        <v>148.51008000000002</v>
      </c>
      <c r="W35" s="56">
        <f t="shared" si="3"/>
        <v>148.51008000000002</v>
      </c>
      <c r="X35" s="56">
        <f t="shared" si="3"/>
        <v>150.12432</v>
      </c>
      <c r="Y35" s="56">
        <f t="shared" si="3"/>
        <v>140.43888</v>
      </c>
      <c r="Z35" s="56">
        <f t="shared" si="3"/>
        <v>116.22528</v>
      </c>
    </row>
    <row r="36" spans="1:26" s="51" customFormat="1" ht="12.75">
      <c r="A36" s="51">
        <v>4.5</v>
      </c>
      <c r="B36" s="51">
        <v>20</v>
      </c>
      <c r="C36" s="56">
        <f t="shared" si="4"/>
        <v>72.6408</v>
      </c>
      <c r="D36" s="56">
        <f t="shared" si="4"/>
        <v>68.10075</v>
      </c>
      <c r="E36" s="56">
        <f t="shared" si="4"/>
        <v>65.830725</v>
      </c>
      <c r="F36" s="56">
        <f t="shared" si="4"/>
        <v>63.5607</v>
      </c>
      <c r="G36" s="56">
        <f t="shared" si="4"/>
        <v>63.5607</v>
      </c>
      <c r="H36" s="56">
        <f t="shared" si="4"/>
        <v>65.830725</v>
      </c>
      <c r="I36" s="56">
        <f t="shared" si="4"/>
        <v>72.6408</v>
      </c>
      <c r="J36" s="56">
        <f t="shared" si="4"/>
        <v>86.26095</v>
      </c>
      <c r="K36" s="56">
        <f t="shared" si="4"/>
        <v>98.7460875</v>
      </c>
      <c r="L36" s="56">
        <f t="shared" si="4"/>
        <v>107.8261875</v>
      </c>
      <c r="M36" s="56">
        <f t="shared" si="4"/>
        <v>112.3662375</v>
      </c>
      <c r="N36" s="56">
        <f t="shared" si="4"/>
        <v>113.50125</v>
      </c>
      <c r="O36" s="56">
        <f t="shared" si="4"/>
        <v>112.3662375</v>
      </c>
      <c r="P36" s="56">
        <f t="shared" si="4"/>
        <v>113.50125</v>
      </c>
      <c r="Q36" s="56">
        <f t="shared" si="4"/>
        <v>113.50125</v>
      </c>
      <c r="R36" s="56">
        <f t="shared" si="4"/>
        <v>110.0962125</v>
      </c>
      <c r="S36" s="56">
        <f t="shared" si="3"/>
        <v>108.9612</v>
      </c>
      <c r="T36" s="56">
        <f t="shared" si="3"/>
        <v>108.9612</v>
      </c>
      <c r="U36" s="56">
        <f t="shared" si="3"/>
        <v>105.5561625</v>
      </c>
      <c r="V36" s="56">
        <f t="shared" si="3"/>
        <v>104.42115</v>
      </c>
      <c r="W36" s="56">
        <f t="shared" si="3"/>
        <v>104.42115</v>
      </c>
      <c r="X36" s="56">
        <f t="shared" si="3"/>
        <v>105.5561625</v>
      </c>
      <c r="Y36" s="56">
        <f t="shared" si="3"/>
        <v>98.7460875</v>
      </c>
      <c r="Z36" s="56">
        <f t="shared" si="3"/>
        <v>81.7209</v>
      </c>
    </row>
    <row r="37" spans="1:26" s="51" customFormat="1" ht="12.75">
      <c r="A37" s="51">
        <v>0</v>
      </c>
      <c r="B37" s="51">
        <v>21</v>
      </c>
      <c r="C37" s="56">
        <f t="shared" si="4"/>
        <v>0</v>
      </c>
      <c r="D37" s="56">
        <f t="shared" si="4"/>
        <v>0</v>
      </c>
      <c r="E37" s="56">
        <f t="shared" si="4"/>
        <v>0</v>
      </c>
      <c r="F37" s="56">
        <f t="shared" si="4"/>
        <v>0</v>
      </c>
      <c r="G37" s="56">
        <f t="shared" si="4"/>
        <v>0</v>
      </c>
      <c r="H37" s="56">
        <f t="shared" si="4"/>
        <v>0</v>
      </c>
      <c r="I37" s="56">
        <f t="shared" si="4"/>
        <v>0</v>
      </c>
      <c r="J37" s="56">
        <f t="shared" si="4"/>
        <v>0</v>
      </c>
      <c r="K37" s="56">
        <f t="shared" si="4"/>
        <v>0</v>
      </c>
      <c r="L37" s="56">
        <f t="shared" si="4"/>
        <v>0</v>
      </c>
      <c r="M37" s="56">
        <f t="shared" si="4"/>
        <v>0</v>
      </c>
      <c r="N37" s="56">
        <f t="shared" si="4"/>
        <v>0</v>
      </c>
      <c r="O37" s="56">
        <f t="shared" si="4"/>
        <v>0</v>
      </c>
      <c r="P37" s="56">
        <f t="shared" si="4"/>
        <v>0</v>
      </c>
      <c r="Q37" s="56">
        <f t="shared" si="4"/>
        <v>0</v>
      </c>
      <c r="R37" s="56">
        <f t="shared" si="4"/>
        <v>0</v>
      </c>
      <c r="S37" s="56">
        <f t="shared" si="3"/>
        <v>0</v>
      </c>
      <c r="T37" s="56">
        <f t="shared" si="3"/>
        <v>0</v>
      </c>
      <c r="U37" s="56">
        <f t="shared" si="3"/>
        <v>0</v>
      </c>
      <c r="V37" s="56">
        <f t="shared" si="3"/>
        <v>0</v>
      </c>
      <c r="W37" s="56">
        <f t="shared" si="3"/>
        <v>0</v>
      </c>
      <c r="X37" s="56">
        <f t="shared" si="3"/>
        <v>0</v>
      </c>
      <c r="Y37" s="56">
        <f t="shared" si="3"/>
        <v>0</v>
      </c>
      <c r="Z37" s="56">
        <f t="shared" si="3"/>
        <v>0</v>
      </c>
    </row>
    <row r="38" spans="1:26" s="51" customFormat="1" ht="12.75">
      <c r="A38" s="51">
        <v>0</v>
      </c>
      <c r="B38" s="51">
        <v>22</v>
      </c>
      <c r="C38" s="56">
        <f t="shared" si="4"/>
        <v>0</v>
      </c>
      <c r="D38" s="56">
        <f t="shared" si="4"/>
        <v>0</v>
      </c>
      <c r="E38" s="56">
        <f t="shared" si="4"/>
        <v>0</v>
      </c>
      <c r="F38" s="56">
        <f t="shared" si="4"/>
        <v>0</v>
      </c>
      <c r="G38" s="56">
        <f t="shared" si="4"/>
        <v>0</v>
      </c>
      <c r="H38" s="56">
        <f t="shared" si="4"/>
        <v>0</v>
      </c>
      <c r="I38" s="56">
        <f t="shared" si="4"/>
        <v>0</v>
      </c>
      <c r="J38" s="56">
        <f t="shared" si="4"/>
        <v>0</v>
      </c>
      <c r="K38" s="56">
        <f t="shared" si="4"/>
        <v>0</v>
      </c>
      <c r="L38" s="56">
        <f t="shared" si="4"/>
        <v>0</v>
      </c>
      <c r="M38" s="56">
        <f t="shared" si="4"/>
        <v>0</v>
      </c>
      <c r="N38" s="56">
        <f t="shared" si="4"/>
        <v>0</v>
      </c>
      <c r="O38" s="56">
        <f t="shared" si="4"/>
        <v>0</v>
      </c>
      <c r="P38" s="56">
        <f t="shared" si="4"/>
        <v>0</v>
      </c>
      <c r="Q38" s="56">
        <f t="shared" si="4"/>
        <v>0</v>
      </c>
      <c r="R38" s="56">
        <f t="shared" si="4"/>
        <v>0</v>
      </c>
      <c r="S38" s="56">
        <f t="shared" si="3"/>
        <v>0</v>
      </c>
      <c r="T38" s="56">
        <f t="shared" si="3"/>
        <v>0</v>
      </c>
      <c r="U38" s="56">
        <f t="shared" si="3"/>
        <v>0</v>
      </c>
      <c r="V38" s="56">
        <f t="shared" si="3"/>
        <v>0</v>
      </c>
      <c r="W38" s="56">
        <f t="shared" si="3"/>
        <v>0</v>
      </c>
      <c r="X38" s="56">
        <f t="shared" si="3"/>
        <v>0</v>
      </c>
      <c r="Y38" s="56">
        <f t="shared" si="3"/>
        <v>0</v>
      </c>
      <c r="Z38" s="56">
        <f t="shared" si="3"/>
        <v>0</v>
      </c>
    </row>
    <row r="39" spans="1:26" s="51" customFormat="1" ht="12.75">
      <c r="A39" s="51">
        <v>0</v>
      </c>
      <c r="B39" s="51">
        <v>23</v>
      </c>
      <c r="C39" s="56">
        <f t="shared" si="4"/>
        <v>0</v>
      </c>
      <c r="D39" s="56">
        <f t="shared" si="4"/>
        <v>0</v>
      </c>
      <c r="E39" s="56">
        <f t="shared" si="4"/>
        <v>0</v>
      </c>
      <c r="F39" s="56">
        <f t="shared" si="4"/>
        <v>0</v>
      </c>
      <c r="G39" s="56">
        <f t="shared" si="4"/>
        <v>0</v>
      </c>
      <c r="H39" s="56">
        <f t="shared" si="4"/>
        <v>0</v>
      </c>
      <c r="I39" s="56">
        <f t="shared" si="4"/>
        <v>0</v>
      </c>
      <c r="J39" s="56">
        <f t="shared" si="4"/>
        <v>0</v>
      </c>
      <c r="K39" s="56">
        <f t="shared" si="4"/>
        <v>0</v>
      </c>
      <c r="L39" s="56">
        <f t="shared" si="4"/>
        <v>0</v>
      </c>
      <c r="M39" s="56">
        <f t="shared" si="4"/>
        <v>0</v>
      </c>
      <c r="N39" s="56">
        <f t="shared" si="4"/>
        <v>0</v>
      </c>
      <c r="O39" s="56">
        <f t="shared" si="4"/>
        <v>0</v>
      </c>
      <c r="P39" s="56">
        <f t="shared" si="4"/>
        <v>0</v>
      </c>
      <c r="Q39" s="56">
        <f t="shared" si="4"/>
        <v>0</v>
      </c>
      <c r="R39" s="56">
        <f t="shared" si="4"/>
        <v>0</v>
      </c>
      <c r="S39" s="56">
        <f t="shared" si="3"/>
        <v>0</v>
      </c>
      <c r="T39" s="56">
        <f t="shared" si="3"/>
        <v>0</v>
      </c>
      <c r="U39" s="56">
        <f t="shared" si="3"/>
        <v>0</v>
      </c>
      <c r="V39" s="56">
        <f t="shared" si="3"/>
        <v>0</v>
      </c>
      <c r="W39" s="56">
        <f t="shared" si="3"/>
        <v>0</v>
      </c>
      <c r="X39" s="56">
        <f t="shared" si="3"/>
        <v>0</v>
      </c>
      <c r="Y39" s="56">
        <f t="shared" si="3"/>
        <v>0</v>
      </c>
      <c r="Z39" s="56">
        <f t="shared" si="3"/>
        <v>0</v>
      </c>
    </row>
    <row r="40" spans="1:26" s="51" customFormat="1" ht="12.75">
      <c r="A40" s="51">
        <v>0</v>
      </c>
      <c r="B40" s="51">
        <v>24</v>
      </c>
      <c r="C40" s="56">
        <f t="shared" si="4"/>
        <v>0</v>
      </c>
      <c r="D40" s="56">
        <f t="shared" si="4"/>
        <v>0</v>
      </c>
      <c r="E40" s="56">
        <f t="shared" si="4"/>
        <v>0</v>
      </c>
      <c r="F40" s="56">
        <f t="shared" si="4"/>
        <v>0</v>
      </c>
      <c r="G40" s="56">
        <f t="shared" si="4"/>
        <v>0</v>
      </c>
      <c r="H40" s="56">
        <f t="shared" si="4"/>
        <v>0</v>
      </c>
      <c r="I40" s="56">
        <f t="shared" si="4"/>
        <v>0</v>
      </c>
      <c r="J40" s="56">
        <f t="shared" si="4"/>
        <v>0</v>
      </c>
      <c r="K40" s="56">
        <f t="shared" si="4"/>
        <v>0</v>
      </c>
      <c r="L40" s="56">
        <f t="shared" si="4"/>
        <v>0</v>
      </c>
      <c r="M40" s="56">
        <f t="shared" si="4"/>
        <v>0</v>
      </c>
      <c r="N40" s="56">
        <f t="shared" si="4"/>
        <v>0</v>
      </c>
      <c r="O40" s="56">
        <f t="shared" si="4"/>
        <v>0</v>
      </c>
      <c r="P40" s="56">
        <f t="shared" si="4"/>
        <v>0</v>
      </c>
      <c r="Q40" s="56">
        <f t="shared" si="4"/>
        <v>0</v>
      </c>
      <c r="R40" s="56">
        <f t="shared" si="4"/>
        <v>0</v>
      </c>
      <c r="S40" s="56">
        <f t="shared" si="3"/>
        <v>0</v>
      </c>
      <c r="T40" s="56">
        <f t="shared" si="3"/>
        <v>0</v>
      </c>
      <c r="U40" s="56">
        <f t="shared" si="3"/>
        <v>0</v>
      </c>
      <c r="V40" s="56">
        <f t="shared" si="3"/>
        <v>0</v>
      </c>
      <c r="W40" s="56">
        <f t="shared" si="3"/>
        <v>0</v>
      </c>
      <c r="X40" s="56">
        <f t="shared" si="3"/>
        <v>0</v>
      </c>
      <c r="Y40" s="56">
        <f t="shared" si="3"/>
        <v>0</v>
      </c>
      <c r="Z40" s="56">
        <f t="shared" si="3"/>
        <v>0</v>
      </c>
    </row>
    <row r="41" spans="1:26" s="52" customFormat="1" ht="12.75">
      <c r="A41" s="52">
        <v>3.8</v>
      </c>
      <c r="B41" s="52">
        <v>25</v>
      </c>
      <c r="C41" s="57">
        <f>$C$13*C$3*$A41/10000</f>
        <v>54.33783552000001</v>
      </c>
      <c r="D41" s="57">
        <f aca="true" t="shared" si="5" ref="D41:Z52">$C$13*D$3*$A41/10000</f>
        <v>50.94172080000001</v>
      </c>
      <c r="E41" s="57">
        <f t="shared" si="5"/>
        <v>49.24366344000001</v>
      </c>
      <c r="F41" s="57">
        <f t="shared" si="5"/>
        <v>47.545606080000006</v>
      </c>
      <c r="G41" s="57">
        <f t="shared" si="5"/>
        <v>47.545606080000006</v>
      </c>
      <c r="H41" s="57">
        <f t="shared" si="5"/>
        <v>49.24366344000001</v>
      </c>
      <c r="I41" s="57">
        <f t="shared" si="5"/>
        <v>54.33783552000001</v>
      </c>
      <c r="J41" s="57">
        <f t="shared" si="5"/>
        <v>64.52617968000001</v>
      </c>
      <c r="K41" s="57">
        <f>$C$13*K$3*$A41/10000</f>
        <v>73.86549516000001</v>
      </c>
      <c r="L41" s="57">
        <f t="shared" si="5"/>
        <v>80.65772460000002</v>
      </c>
      <c r="M41" s="57">
        <f t="shared" si="5"/>
        <v>84.05383932000002</v>
      </c>
      <c r="N41" s="57">
        <f t="shared" si="5"/>
        <v>84.90286800000001</v>
      </c>
      <c r="O41" s="57">
        <f t="shared" si="5"/>
        <v>84.05383932000002</v>
      </c>
      <c r="P41" s="57">
        <f t="shared" si="5"/>
        <v>84.90286800000001</v>
      </c>
      <c r="Q41" s="57">
        <f t="shared" si="5"/>
        <v>84.90286800000001</v>
      </c>
      <c r="R41" s="57">
        <f t="shared" si="5"/>
        <v>82.35578196000002</v>
      </c>
      <c r="S41" s="57">
        <f>$C$13*S$3*$A41/10000</f>
        <v>81.50675328000001</v>
      </c>
      <c r="T41" s="57">
        <f t="shared" si="5"/>
        <v>81.50675328000001</v>
      </c>
      <c r="U41" s="57">
        <f t="shared" si="5"/>
        <v>78.95966724000002</v>
      </c>
      <c r="V41" s="57">
        <f t="shared" si="5"/>
        <v>78.11063856</v>
      </c>
      <c r="W41" s="57">
        <f t="shared" si="5"/>
        <v>78.11063856</v>
      </c>
      <c r="X41" s="57">
        <f t="shared" si="5"/>
        <v>78.95966724000002</v>
      </c>
      <c r="Y41" s="57">
        <f t="shared" si="5"/>
        <v>73.86549516000001</v>
      </c>
      <c r="Z41" s="57">
        <f t="shared" si="5"/>
        <v>61.13006496000001</v>
      </c>
    </row>
    <row r="42" spans="1:26" s="52" customFormat="1" ht="12.75">
      <c r="A42" s="52">
        <v>3.4</v>
      </c>
      <c r="B42" s="52">
        <v>26</v>
      </c>
      <c r="C42" s="57">
        <f>$C$13*C$3*$A42/10000</f>
        <v>48.618063360000015</v>
      </c>
      <c r="D42" s="57">
        <f t="shared" si="5"/>
        <v>45.57943440000001</v>
      </c>
      <c r="E42" s="57">
        <f t="shared" si="5"/>
        <v>44.06011992000001</v>
      </c>
      <c r="F42" s="57">
        <f t="shared" si="5"/>
        <v>42.54080544000001</v>
      </c>
      <c r="G42" s="57">
        <f t="shared" si="5"/>
        <v>42.54080544000001</v>
      </c>
      <c r="H42" s="57">
        <f t="shared" si="5"/>
        <v>44.06011992000001</v>
      </c>
      <c r="I42" s="57">
        <f t="shared" si="5"/>
        <v>48.618063360000015</v>
      </c>
      <c r="J42" s="57">
        <f t="shared" si="5"/>
        <v>57.73395024000001</v>
      </c>
      <c r="K42" s="57">
        <f>$C$13*K$3*$A42/10000</f>
        <v>66.09017988000001</v>
      </c>
      <c r="L42" s="57">
        <f t="shared" si="5"/>
        <v>72.16743780000002</v>
      </c>
      <c r="M42" s="57">
        <f t="shared" si="5"/>
        <v>75.20606676000001</v>
      </c>
      <c r="N42" s="57">
        <f t="shared" si="5"/>
        <v>75.96572400000002</v>
      </c>
      <c r="O42" s="57">
        <f t="shared" si="5"/>
        <v>75.20606676000001</v>
      </c>
      <c r="P42" s="57">
        <f t="shared" si="5"/>
        <v>75.96572400000002</v>
      </c>
      <c r="Q42" s="57">
        <f t="shared" si="5"/>
        <v>75.96572400000002</v>
      </c>
      <c r="R42" s="57">
        <f t="shared" si="5"/>
        <v>73.68675228000002</v>
      </c>
      <c r="S42" s="57">
        <f>$C$13*S$3*$A42/10000</f>
        <v>72.92709504000003</v>
      </c>
      <c r="T42" s="57">
        <f t="shared" si="5"/>
        <v>72.92709504000003</v>
      </c>
      <c r="U42" s="57">
        <f t="shared" si="5"/>
        <v>70.64812332000001</v>
      </c>
      <c r="V42" s="57">
        <f t="shared" si="5"/>
        <v>69.88846608</v>
      </c>
      <c r="W42" s="57">
        <f t="shared" si="5"/>
        <v>69.88846608</v>
      </c>
      <c r="X42" s="57">
        <f t="shared" si="5"/>
        <v>70.64812332000001</v>
      </c>
      <c r="Y42" s="57">
        <f t="shared" si="5"/>
        <v>66.09017988000001</v>
      </c>
      <c r="Z42" s="57">
        <f t="shared" si="5"/>
        <v>54.69532128000001</v>
      </c>
    </row>
    <row r="43" spans="1:26" s="52" customFormat="1" ht="12.75">
      <c r="A43" s="52">
        <v>6.3</v>
      </c>
      <c r="B43" s="52">
        <v>27</v>
      </c>
      <c r="C43" s="57">
        <f aca="true" t="shared" si="6" ref="C43:C64">$C$13*C$3*$A43/10000</f>
        <v>90.08641152000003</v>
      </c>
      <c r="D43" s="57">
        <f t="shared" si="5"/>
        <v>84.45601080000002</v>
      </c>
      <c r="E43" s="57">
        <f t="shared" si="5"/>
        <v>81.64081044000002</v>
      </c>
      <c r="F43" s="57">
        <f t="shared" si="5"/>
        <v>78.82561008000002</v>
      </c>
      <c r="G43" s="57">
        <f t="shared" si="5"/>
        <v>78.82561008000002</v>
      </c>
      <c r="H43" s="57">
        <f t="shared" si="5"/>
        <v>81.64081044000002</v>
      </c>
      <c r="I43" s="57">
        <f t="shared" si="5"/>
        <v>90.08641152000003</v>
      </c>
      <c r="J43" s="57">
        <f t="shared" si="5"/>
        <v>106.97761368000002</v>
      </c>
      <c r="K43" s="57">
        <f t="shared" si="5"/>
        <v>122.46121566000004</v>
      </c>
      <c r="L43" s="57">
        <f t="shared" si="5"/>
        <v>133.72201710000004</v>
      </c>
      <c r="M43" s="57">
        <f t="shared" si="5"/>
        <v>139.35241782000003</v>
      </c>
      <c r="N43" s="57">
        <f t="shared" si="5"/>
        <v>140.76001800000003</v>
      </c>
      <c r="O43" s="57">
        <f t="shared" si="5"/>
        <v>139.35241782000003</v>
      </c>
      <c r="P43" s="57">
        <f t="shared" si="5"/>
        <v>140.76001800000003</v>
      </c>
      <c r="Q43" s="57">
        <f t="shared" si="5"/>
        <v>140.76001800000003</v>
      </c>
      <c r="R43" s="57">
        <f t="shared" si="5"/>
        <v>136.53721746000002</v>
      </c>
      <c r="S43" s="57">
        <f t="shared" si="5"/>
        <v>135.12961728000002</v>
      </c>
      <c r="T43" s="57">
        <f t="shared" si="5"/>
        <v>135.12961728000002</v>
      </c>
      <c r="U43" s="57">
        <f t="shared" si="5"/>
        <v>130.90681674000004</v>
      </c>
      <c r="V43" s="57">
        <f t="shared" si="5"/>
        <v>129.49921656</v>
      </c>
      <c r="W43" s="57">
        <f t="shared" si="5"/>
        <v>129.49921656</v>
      </c>
      <c r="X43" s="57">
        <f t="shared" si="5"/>
        <v>130.90681674000004</v>
      </c>
      <c r="Y43" s="57">
        <f t="shared" si="5"/>
        <v>122.46121566000004</v>
      </c>
      <c r="Z43" s="57">
        <f t="shared" si="5"/>
        <v>101.34721296000002</v>
      </c>
    </row>
    <row r="44" spans="1:26" s="52" customFormat="1" ht="12.75">
      <c r="A44" s="52">
        <v>2.6</v>
      </c>
      <c r="B44" s="52">
        <v>28</v>
      </c>
      <c r="C44" s="57">
        <f t="shared" si="6"/>
        <v>37.178519040000005</v>
      </c>
      <c r="D44" s="57">
        <f t="shared" si="5"/>
        <v>34.85486160000001</v>
      </c>
      <c r="E44" s="57">
        <f t="shared" si="5"/>
        <v>33.693032880000004</v>
      </c>
      <c r="F44" s="57">
        <f t="shared" si="5"/>
        <v>32.53120416000001</v>
      </c>
      <c r="G44" s="57">
        <f t="shared" si="5"/>
        <v>32.53120416000001</v>
      </c>
      <c r="H44" s="57">
        <f t="shared" si="5"/>
        <v>33.693032880000004</v>
      </c>
      <c r="I44" s="57">
        <f t="shared" si="5"/>
        <v>37.178519040000005</v>
      </c>
      <c r="J44" s="57">
        <f t="shared" si="5"/>
        <v>44.149491360000006</v>
      </c>
      <c r="K44" s="57">
        <f t="shared" si="5"/>
        <v>50.53954932000001</v>
      </c>
      <c r="L44" s="57">
        <f t="shared" si="5"/>
        <v>55.18686420000001</v>
      </c>
      <c r="M44" s="57">
        <f t="shared" si="5"/>
        <v>57.510521640000015</v>
      </c>
      <c r="N44" s="57">
        <f t="shared" si="5"/>
        <v>58.09143600000002</v>
      </c>
      <c r="O44" s="57">
        <f t="shared" si="5"/>
        <v>57.510521640000015</v>
      </c>
      <c r="P44" s="57">
        <f t="shared" si="5"/>
        <v>58.09143600000002</v>
      </c>
      <c r="Q44" s="57">
        <f t="shared" si="5"/>
        <v>58.09143600000002</v>
      </c>
      <c r="R44" s="57">
        <f t="shared" si="5"/>
        <v>56.34869292000001</v>
      </c>
      <c r="S44" s="57">
        <f t="shared" si="5"/>
        <v>55.76777856000002</v>
      </c>
      <c r="T44" s="57">
        <f t="shared" si="5"/>
        <v>55.76777856000002</v>
      </c>
      <c r="U44" s="57">
        <f t="shared" si="5"/>
        <v>54.02503548000002</v>
      </c>
      <c r="V44" s="57">
        <f t="shared" si="5"/>
        <v>53.44412112000001</v>
      </c>
      <c r="W44" s="57">
        <f t="shared" si="5"/>
        <v>53.44412112000001</v>
      </c>
      <c r="X44" s="57">
        <f t="shared" si="5"/>
        <v>54.02503548000002</v>
      </c>
      <c r="Y44" s="57">
        <f t="shared" si="5"/>
        <v>50.53954932000001</v>
      </c>
      <c r="Z44" s="57">
        <f t="shared" si="5"/>
        <v>41.82583392000001</v>
      </c>
    </row>
    <row r="45" spans="1:26" s="52" customFormat="1" ht="12.75">
      <c r="A45" s="52">
        <v>2.5</v>
      </c>
      <c r="B45" s="52">
        <v>29</v>
      </c>
      <c r="C45" s="57">
        <f t="shared" si="6"/>
        <v>35.74857600000001</v>
      </c>
      <c r="D45" s="57">
        <f t="shared" si="5"/>
        <v>33.51429000000001</v>
      </c>
      <c r="E45" s="57">
        <f t="shared" si="5"/>
        <v>32.39714700000001</v>
      </c>
      <c r="F45" s="57">
        <f t="shared" si="5"/>
        <v>31.28000400000001</v>
      </c>
      <c r="G45" s="57">
        <f t="shared" si="5"/>
        <v>31.28000400000001</v>
      </c>
      <c r="H45" s="57">
        <f t="shared" si="5"/>
        <v>32.39714700000001</v>
      </c>
      <c r="I45" s="57">
        <f t="shared" si="5"/>
        <v>35.74857600000001</v>
      </c>
      <c r="J45" s="57">
        <f t="shared" si="5"/>
        <v>42.451434000000006</v>
      </c>
      <c r="K45" s="57">
        <f t="shared" si="5"/>
        <v>48.595720500000006</v>
      </c>
      <c r="L45" s="57">
        <f t="shared" si="5"/>
        <v>53.06429250000001</v>
      </c>
      <c r="M45" s="57">
        <f t="shared" si="5"/>
        <v>55.29857850000001</v>
      </c>
      <c r="N45" s="57">
        <f t="shared" si="5"/>
        <v>55.85715000000001</v>
      </c>
      <c r="O45" s="57">
        <f t="shared" si="5"/>
        <v>55.29857850000001</v>
      </c>
      <c r="P45" s="57">
        <f t="shared" si="5"/>
        <v>55.85715000000001</v>
      </c>
      <c r="Q45" s="57">
        <f t="shared" si="5"/>
        <v>55.85715000000001</v>
      </c>
      <c r="R45" s="57">
        <f t="shared" si="5"/>
        <v>54.181435500000006</v>
      </c>
      <c r="S45" s="57">
        <f t="shared" si="5"/>
        <v>53.622864000000014</v>
      </c>
      <c r="T45" s="57">
        <f t="shared" si="5"/>
        <v>53.622864000000014</v>
      </c>
      <c r="U45" s="57">
        <f t="shared" si="5"/>
        <v>51.94714950000001</v>
      </c>
      <c r="V45" s="57">
        <f t="shared" si="5"/>
        <v>51.38857800000001</v>
      </c>
      <c r="W45" s="57">
        <f t="shared" si="5"/>
        <v>51.38857800000001</v>
      </c>
      <c r="X45" s="57">
        <f t="shared" si="5"/>
        <v>51.94714950000001</v>
      </c>
      <c r="Y45" s="57">
        <f t="shared" si="5"/>
        <v>48.595720500000006</v>
      </c>
      <c r="Z45" s="57">
        <f t="shared" si="5"/>
        <v>40.21714800000001</v>
      </c>
    </row>
    <row r="46" spans="1:26" s="52" customFormat="1" ht="12.75">
      <c r="A46" s="52">
        <v>4.8</v>
      </c>
      <c r="B46" s="52">
        <v>30</v>
      </c>
      <c r="C46" s="57">
        <f t="shared" si="6"/>
        <v>68.63726592</v>
      </c>
      <c r="D46" s="57">
        <f t="shared" si="5"/>
        <v>64.34743680000001</v>
      </c>
      <c r="E46" s="57">
        <f t="shared" si="5"/>
        <v>62.20252224000001</v>
      </c>
      <c r="F46" s="57">
        <f t="shared" si="5"/>
        <v>60.05760768000002</v>
      </c>
      <c r="G46" s="57">
        <f t="shared" si="5"/>
        <v>60.05760768000002</v>
      </c>
      <c r="H46" s="57">
        <f t="shared" si="5"/>
        <v>62.20252224000001</v>
      </c>
      <c r="I46" s="57">
        <f t="shared" si="5"/>
        <v>68.63726592</v>
      </c>
      <c r="J46" s="57">
        <f t="shared" si="5"/>
        <v>81.50675328000001</v>
      </c>
      <c r="K46" s="57">
        <f t="shared" si="5"/>
        <v>93.30378336000001</v>
      </c>
      <c r="L46" s="57">
        <f t="shared" si="5"/>
        <v>101.88344160000003</v>
      </c>
      <c r="M46" s="57">
        <f t="shared" si="5"/>
        <v>106.17327072</v>
      </c>
      <c r="N46" s="57">
        <f t="shared" si="5"/>
        <v>107.24572800000003</v>
      </c>
      <c r="O46" s="57">
        <f t="shared" si="5"/>
        <v>106.17327072</v>
      </c>
      <c r="P46" s="57">
        <f t="shared" si="5"/>
        <v>107.24572800000003</v>
      </c>
      <c r="Q46" s="57">
        <f t="shared" si="5"/>
        <v>107.24572800000003</v>
      </c>
      <c r="R46" s="57">
        <f t="shared" si="5"/>
        <v>104.02835616000003</v>
      </c>
      <c r="S46" s="57">
        <f t="shared" si="5"/>
        <v>102.95589888000003</v>
      </c>
      <c r="T46" s="57">
        <f t="shared" si="5"/>
        <v>102.95589888000003</v>
      </c>
      <c r="U46" s="57">
        <f t="shared" si="5"/>
        <v>99.73852704000002</v>
      </c>
      <c r="V46" s="57">
        <f t="shared" si="5"/>
        <v>98.66606976000001</v>
      </c>
      <c r="W46" s="57">
        <f t="shared" si="5"/>
        <v>98.66606976000001</v>
      </c>
      <c r="X46" s="57">
        <f t="shared" si="5"/>
        <v>99.73852704000002</v>
      </c>
      <c r="Y46" s="57">
        <f t="shared" si="5"/>
        <v>93.30378336000001</v>
      </c>
      <c r="Z46" s="57">
        <f t="shared" si="5"/>
        <v>77.21692416000002</v>
      </c>
    </row>
    <row r="47" spans="1:26" s="52" customFormat="1" ht="12.75">
      <c r="A47" s="52">
        <v>4.4</v>
      </c>
      <c r="B47" s="52">
        <v>31</v>
      </c>
      <c r="C47" s="57">
        <f t="shared" si="6"/>
        <v>62.91749376000002</v>
      </c>
      <c r="D47" s="57">
        <f t="shared" si="5"/>
        <v>58.985150400000016</v>
      </c>
      <c r="E47" s="57">
        <f t="shared" si="5"/>
        <v>57.018978720000014</v>
      </c>
      <c r="F47" s="57">
        <f t="shared" si="5"/>
        <v>55.05280704000002</v>
      </c>
      <c r="G47" s="57">
        <f t="shared" si="5"/>
        <v>55.05280704000002</v>
      </c>
      <c r="H47" s="57">
        <f t="shared" si="5"/>
        <v>57.018978720000014</v>
      </c>
      <c r="I47" s="57">
        <f t="shared" si="5"/>
        <v>62.91749376000002</v>
      </c>
      <c r="J47" s="57">
        <f t="shared" si="5"/>
        <v>74.71452384000003</v>
      </c>
      <c r="K47" s="57">
        <f t="shared" si="5"/>
        <v>85.52846808000002</v>
      </c>
      <c r="L47" s="57">
        <f t="shared" si="5"/>
        <v>93.39315480000003</v>
      </c>
      <c r="M47" s="57">
        <f t="shared" si="5"/>
        <v>97.32549816000002</v>
      </c>
      <c r="N47" s="57">
        <f t="shared" si="5"/>
        <v>98.30858400000002</v>
      </c>
      <c r="O47" s="57">
        <f t="shared" si="5"/>
        <v>97.32549816000002</v>
      </c>
      <c r="P47" s="57">
        <f t="shared" si="5"/>
        <v>98.30858400000002</v>
      </c>
      <c r="Q47" s="57">
        <f t="shared" si="5"/>
        <v>98.30858400000002</v>
      </c>
      <c r="R47" s="57">
        <f t="shared" si="5"/>
        <v>95.35932648000004</v>
      </c>
      <c r="S47" s="57">
        <f t="shared" si="5"/>
        <v>94.37624064000003</v>
      </c>
      <c r="T47" s="57">
        <f t="shared" si="5"/>
        <v>94.37624064000003</v>
      </c>
      <c r="U47" s="57">
        <f t="shared" si="5"/>
        <v>91.42698312000003</v>
      </c>
      <c r="V47" s="57">
        <f t="shared" si="5"/>
        <v>90.44389728000002</v>
      </c>
      <c r="W47" s="57">
        <f t="shared" si="5"/>
        <v>90.44389728000002</v>
      </c>
      <c r="X47" s="57">
        <f t="shared" si="5"/>
        <v>91.42698312000003</v>
      </c>
      <c r="Y47" s="57">
        <f t="shared" si="5"/>
        <v>85.52846808000002</v>
      </c>
      <c r="Z47" s="57">
        <f t="shared" si="5"/>
        <v>70.78218048000002</v>
      </c>
    </row>
    <row r="48" spans="1:26" s="52" customFormat="1" ht="12.75">
      <c r="A48" s="52">
        <v>6</v>
      </c>
      <c r="B48" s="52">
        <v>32</v>
      </c>
      <c r="C48" s="57">
        <f t="shared" si="6"/>
        <v>85.79658240000002</v>
      </c>
      <c r="D48" s="57">
        <f t="shared" si="5"/>
        <v>80.43429600000002</v>
      </c>
      <c r="E48" s="57">
        <f t="shared" si="5"/>
        <v>77.75315280000002</v>
      </c>
      <c r="F48" s="57">
        <f t="shared" si="5"/>
        <v>75.07200960000002</v>
      </c>
      <c r="G48" s="57">
        <f t="shared" si="5"/>
        <v>75.07200960000002</v>
      </c>
      <c r="H48" s="57">
        <f t="shared" si="5"/>
        <v>77.75315280000002</v>
      </c>
      <c r="I48" s="57">
        <f t="shared" si="5"/>
        <v>85.79658240000002</v>
      </c>
      <c r="J48" s="57">
        <f t="shared" si="5"/>
        <v>101.88344160000003</v>
      </c>
      <c r="K48" s="57">
        <f t="shared" si="5"/>
        <v>116.62972920000004</v>
      </c>
      <c r="L48" s="57">
        <f t="shared" si="5"/>
        <v>127.35430200000002</v>
      </c>
      <c r="M48" s="57">
        <f t="shared" si="5"/>
        <v>132.71658840000003</v>
      </c>
      <c r="N48" s="57">
        <f t="shared" si="5"/>
        <v>134.05716000000004</v>
      </c>
      <c r="O48" s="57">
        <f t="shared" si="5"/>
        <v>132.71658840000003</v>
      </c>
      <c r="P48" s="57">
        <f t="shared" si="5"/>
        <v>134.05716000000004</v>
      </c>
      <c r="Q48" s="57">
        <f t="shared" si="5"/>
        <v>134.05716000000004</v>
      </c>
      <c r="R48" s="57">
        <f t="shared" si="5"/>
        <v>130.03544520000003</v>
      </c>
      <c r="S48" s="57">
        <f t="shared" si="5"/>
        <v>128.69487360000005</v>
      </c>
      <c r="T48" s="57">
        <f t="shared" si="5"/>
        <v>128.69487360000005</v>
      </c>
      <c r="U48" s="57">
        <f t="shared" si="5"/>
        <v>124.67315880000004</v>
      </c>
      <c r="V48" s="57">
        <f t="shared" si="5"/>
        <v>123.33258720000002</v>
      </c>
      <c r="W48" s="57">
        <f t="shared" si="5"/>
        <v>123.33258720000002</v>
      </c>
      <c r="X48" s="57">
        <f t="shared" si="5"/>
        <v>124.67315880000004</v>
      </c>
      <c r="Y48" s="57">
        <f t="shared" si="5"/>
        <v>116.62972920000004</v>
      </c>
      <c r="Z48" s="57">
        <f t="shared" si="5"/>
        <v>96.52115520000001</v>
      </c>
    </row>
    <row r="49" spans="1:26" s="52" customFormat="1" ht="12.75">
      <c r="A49" s="52">
        <v>6.1</v>
      </c>
      <c r="B49" s="52">
        <v>33</v>
      </c>
      <c r="C49" s="57">
        <f t="shared" si="6"/>
        <v>87.22652544</v>
      </c>
      <c r="D49" s="57">
        <f t="shared" si="5"/>
        <v>81.77486760000001</v>
      </c>
      <c r="E49" s="57">
        <f t="shared" si="5"/>
        <v>79.04903868000001</v>
      </c>
      <c r="F49" s="57">
        <f t="shared" si="5"/>
        <v>76.32320976000001</v>
      </c>
      <c r="G49" s="57">
        <f t="shared" si="5"/>
        <v>76.32320976000001</v>
      </c>
      <c r="H49" s="57">
        <f t="shared" si="5"/>
        <v>79.04903868000001</v>
      </c>
      <c r="I49" s="57">
        <f t="shared" si="5"/>
        <v>87.22652544</v>
      </c>
      <c r="J49" s="57">
        <f t="shared" si="5"/>
        <v>103.58149896</v>
      </c>
      <c r="K49" s="57">
        <f t="shared" si="5"/>
        <v>118.57355802000002</v>
      </c>
      <c r="L49" s="57">
        <f t="shared" si="5"/>
        <v>129.47687370000003</v>
      </c>
      <c r="M49" s="57">
        <f t="shared" si="5"/>
        <v>134.92853154000002</v>
      </c>
      <c r="N49" s="57">
        <f t="shared" si="5"/>
        <v>136.291446</v>
      </c>
      <c r="O49" s="57">
        <f t="shared" si="5"/>
        <v>134.92853154000002</v>
      </c>
      <c r="P49" s="57">
        <f t="shared" si="5"/>
        <v>136.291446</v>
      </c>
      <c r="Q49" s="57">
        <f t="shared" si="5"/>
        <v>136.291446</v>
      </c>
      <c r="R49" s="57">
        <f t="shared" si="5"/>
        <v>132.20270262000003</v>
      </c>
      <c r="S49" s="57">
        <f t="shared" si="5"/>
        <v>130.83978816</v>
      </c>
      <c r="T49" s="57">
        <f t="shared" si="5"/>
        <v>130.83978816</v>
      </c>
      <c r="U49" s="57">
        <f t="shared" si="5"/>
        <v>126.75104478000002</v>
      </c>
      <c r="V49" s="57">
        <f t="shared" si="5"/>
        <v>125.38813032000002</v>
      </c>
      <c r="W49" s="57">
        <f t="shared" si="5"/>
        <v>125.38813032000002</v>
      </c>
      <c r="X49" s="57">
        <f t="shared" si="5"/>
        <v>126.75104478000002</v>
      </c>
      <c r="Y49" s="57">
        <f t="shared" si="5"/>
        <v>118.57355802000002</v>
      </c>
      <c r="Z49" s="57">
        <f t="shared" si="5"/>
        <v>98.12984112000001</v>
      </c>
    </row>
    <row r="50" spans="1:26" s="52" customFormat="1" ht="12.75">
      <c r="A50" s="52">
        <v>6.8</v>
      </c>
      <c r="B50" s="52">
        <v>34</v>
      </c>
      <c r="C50" s="57">
        <f t="shared" si="6"/>
        <v>97.23612672000003</v>
      </c>
      <c r="D50" s="57">
        <f t="shared" si="5"/>
        <v>91.15886880000002</v>
      </c>
      <c r="E50" s="57">
        <f t="shared" si="5"/>
        <v>88.12023984000002</v>
      </c>
      <c r="F50" s="57">
        <f t="shared" si="5"/>
        <v>85.08161088000001</v>
      </c>
      <c r="G50" s="57">
        <f t="shared" si="5"/>
        <v>85.08161088000001</v>
      </c>
      <c r="H50" s="57">
        <f t="shared" si="5"/>
        <v>88.12023984000002</v>
      </c>
      <c r="I50" s="57">
        <f t="shared" si="5"/>
        <v>97.23612672000003</v>
      </c>
      <c r="J50" s="57">
        <f t="shared" si="5"/>
        <v>115.46790048000003</v>
      </c>
      <c r="K50" s="57">
        <f t="shared" si="5"/>
        <v>132.18035976000002</v>
      </c>
      <c r="L50" s="57">
        <f t="shared" si="5"/>
        <v>144.33487560000003</v>
      </c>
      <c r="M50" s="57">
        <f t="shared" si="5"/>
        <v>150.41213352000003</v>
      </c>
      <c r="N50" s="57">
        <f t="shared" si="5"/>
        <v>151.93144800000005</v>
      </c>
      <c r="O50" s="57">
        <f t="shared" si="5"/>
        <v>150.41213352000003</v>
      </c>
      <c r="P50" s="57">
        <f t="shared" si="5"/>
        <v>151.93144800000005</v>
      </c>
      <c r="Q50" s="57">
        <f t="shared" si="5"/>
        <v>151.93144800000005</v>
      </c>
      <c r="R50" s="57">
        <f t="shared" si="5"/>
        <v>147.37350456000004</v>
      </c>
      <c r="S50" s="57">
        <f t="shared" si="5"/>
        <v>145.85419008000005</v>
      </c>
      <c r="T50" s="57">
        <f t="shared" si="5"/>
        <v>145.85419008000005</v>
      </c>
      <c r="U50" s="57">
        <f t="shared" si="5"/>
        <v>141.29624664000002</v>
      </c>
      <c r="V50" s="57">
        <f t="shared" si="5"/>
        <v>139.77693216</v>
      </c>
      <c r="W50" s="57">
        <f t="shared" si="5"/>
        <v>139.77693216</v>
      </c>
      <c r="X50" s="57">
        <f t="shared" si="5"/>
        <v>141.29624664000002</v>
      </c>
      <c r="Y50" s="57">
        <f t="shared" si="5"/>
        <v>132.18035976000002</v>
      </c>
      <c r="Z50" s="57">
        <f t="shared" si="5"/>
        <v>109.39064256000002</v>
      </c>
    </row>
    <row r="51" spans="1:26" s="52" customFormat="1" ht="12.75">
      <c r="A51" s="52">
        <v>0</v>
      </c>
      <c r="B51" s="52">
        <v>35</v>
      </c>
      <c r="C51" s="57">
        <f t="shared" si="6"/>
        <v>0</v>
      </c>
      <c r="D51" s="57">
        <f t="shared" si="5"/>
        <v>0</v>
      </c>
      <c r="E51" s="57">
        <f t="shared" si="5"/>
        <v>0</v>
      </c>
      <c r="F51" s="57">
        <f t="shared" si="5"/>
        <v>0</v>
      </c>
      <c r="G51" s="57">
        <f t="shared" si="5"/>
        <v>0</v>
      </c>
      <c r="H51" s="57">
        <f t="shared" si="5"/>
        <v>0</v>
      </c>
      <c r="I51" s="57">
        <f t="shared" si="5"/>
        <v>0</v>
      </c>
      <c r="J51" s="57">
        <f t="shared" si="5"/>
        <v>0</v>
      </c>
      <c r="K51" s="57">
        <f t="shared" si="5"/>
        <v>0</v>
      </c>
      <c r="L51" s="57">
        <f t="shared" si="5"/>
        <v>0</v>
      </c>
      <c r="M51" s="57">
        <f t="shared" si="5"/>
        <v>0</v>
      </c>
      <c r="N51" s="57">
        <f t="shared" si="5"/>
        <v>0</v>
      </c>
      <c r="O51" s="57">
        <f t="shared" si="5"/>
        <v>0</v>
      </c>
      <c r="P51" s="57">
        <f t="shared" si="5"/>
        <v>0</v>
      </c>
      <c r="Q51" s="57">
        <f t="shared" si="5"/>
        <v>0</v>
      </c>
      <c r="R51" s="57">
        <f t="shared" si="5"/>
        <v>0</v>
      </c>
      <c r="S51" s="57">
        <f t="shared" si="5"/>
        <v>0</v>
      </c>
      <c r="T51" s="57">
        <f t="shared" si="5"/>
        <v>0</v>
      </c>
      <c r="U51" s="57">
        <f t="shared" si="5"/>
        <v>0</v>
      </c>
      <c r="V51" s="57">
        <f t="shared" si="5"/>
        <v>0</v>
      </c>
      <c r="W51" s="57">
        <f t="shared" si="5"/>
        <v>0</v>
      </c>
      <c r="X51" s="57">
        <f t="shared" si="5"/>
        <v>0</v>
      </c>
      <c r="Y51" s="57">
        <f t="shared" si="5"/>
        <v>0</v>
      </c>
      <c r="Z51" s="57">
        <f t="shared" si="5"/>
        <v>0</v>
      </c>
    </row>
    <row r="52" spans="1:26" s="52" customFormat="1" ht="12.75">
      <c r="A52" s="52">
        <v>0</v>
      </c>
      <c r="B52" s="52">
        <v>36</v>
      </c>
      <c r="C52" s="57">
        <f t="shared" si="6"/>
        <v>0</v>
      </c>
      <c r="D52" s="57">
        <f t="shared" si="5"/>
        <v>0</v>
      </c>
      <c r="E52" s="57">
        <f t="shared" si="5"/>
        <v>0</v>
      </c>
      <c r="F52" s="57">
        <f t="shared" si="5"/>
        <v>0</v>
      </c>
      <c r="G52" s="57">
        <f t="shared" si="5"/>
        <v>0</v>
      </c>
      <c r="H52" s="57">
        <f t="shared" si="5"/>
        <v>0</v>
      </c>
      <c r="I52" s="57">
        <f t="shared" si="5"/>
        <v>0</v>
      </c>
      <c r="J52" s="57">
        <f aca="true" t="shared" si="7" ref="J52:Y52">$C$13*J$3*$A52/10000</f>
        <v>0</v>
      </c>
      <c r="K52" s="57">
        <f t="shared" si="7"/>
        <v>0</v>
      </c>
      <c r="L52" s="57">
        <f t="shared" si="7"/>
        <v>0</v>
      </c>
      <c r="M52" s="57">
        <f t="shared" si="7"/>
        <v>0</v>
      </c>
      <c r="N52" s="57">
        <f t="shared" si="7"/>
        <v>0</v>
      </c>
      <c r="O52" s="57">
        <f t="shared" si="7"/>
        <v>0</v>
      </c>
      <c r="P52" s="57">
        <f t="shared" si="7"/>
        <v>0</v>
      </c>
      <c r="Q52" s="57">
        <f t="shared" si="7"/>
        <v>0</v>
      </c>
      <c r="R52" s="57">
        <f t="shared" si="7"/>
        <v>0</v>
      </c>
      <c r="S52" s="57">
        <f t="shared" si="7"/>
        <v>0</v>
      </c>
      <c r="T52" s="57">
        <f t="shared" si="7"/>
        <v>0</v>
      </c>
      <c r="U52" s="57">
        <f t="shared" si="7"/>
        <v>0</v>
      </c>
      <c r="V52" s="57">
        <f t="shared" si="7"/>
        <v>0</v>
      </c>
      <c r="W52" s="57">
        <f t="shared" si="7"/>
        <v>0</v>
      </c>
      <c r="X52" s="57">
        <f t="shared" si="7"/>
        <v>0</v>
      </c>
      <c r="Y52" s="57">
        <f t="shared" si="7"/>
        <v>0</v>
      </c>
      <c r="Z52" s="57">
        <f aca="true" t="shared" si="8" ref="D52:Z64">$C$13*Z$3*$A52/10000</f>
        <v>0</v>
      </c>
    </row>
    <row r="53" spans="1:26" s="52" customFormat="1" ht="12.75">
      <c r="A53" s="52">
        <v>9.3</v>
      </c>
      <c r="B53" s="52">
        <v>37</v>
      </c>
      <c r="C53" s="57">
        <f t="shared" si="6"/>
        <v>132.98470272000003</v>
      </c>
      <c r="D53" s="57">
        <f t="shared" si="8"/>
        <v>124.67315880000004</v>
      </c>
      <c r="E53" s="57">
        <f t="shared" si="8"/>
        <v>120.51738684000006</v>
      </c>
      <c r="F53" s="57">
        <f t="shared" si="8"/>
        <v>116.36161488000003</v>
      </c>
      <c r="G53" s="57">
        <f t="shared" si="8"/>
        <v>116.36161488000003</v>
      </c>
      <c r="H53" s="57">
        <f t="shared" si="8"/>
        <v>120.51738684000006</v>
      </c>
      <c r="I53" s="57">
        <f t="shared" si="8"/>
        <v>132.98470272000003</v>
      </c>
      <c r="J53" s="57">
        <f t="shared" si="8"/>
        <v>157.91933448000006</v>
      </c>
      <c r="K53" s="57">
        <f aca="true" t="shared" si="9" ref="K53:K64">$C$13*K$3*$A53/10000</f>
        <v>180.77608026000004</v>
      </c>
      <c r="L53" s="57">
        <f t="shared" si="8"/>
        <v>197.39916810000005</v>
      </c>
      <c r="M53" s="57">
        <f t="shared" si="8"/>
        <v>205.71071202000005</v>
      </c>
      <c r="N53" s="57">
        <f t="shared" si="8"/>
        <v>207.78859800000006</v>
      </c>
      <c r="O53" s="57">
        <f t="shared" si="8"/>
        <v>205.71071202000005</v>
      </c>
      <c r="P53" s="57">
        <f t="shared" si="8"/>
        <v>207.78859800000006</v>
      </c>
      <c r="Q53" s="57">
        <f t="shared" si="8"/>
        <v>207.78859800000006</v>
      </c>
      <c r="R53" s="57">
        <f t="shared" si="8"/>
        <v>201.55494006000006</v>
      </c>
      <c r="S53" s="57">
        <f aca="true" t="shared" si="10" ref="S53:S64">$C$13*S$3*$A53/10000</f>
        <v>199.47705408000007</v>
      </c>
      <c r="T53" s="57">
        <f t="shared" si="8"/>
        <v>199.47705408000007</v>
      </c>
      <c r="U53" s="57">
        <f t="shared" si="8"/>
        <v>193.24339614000007</v>
      </c>
      <c r="V53" s="57">
        <f t="shared" si="8"/>
        <v>191.16551016000005</v>
      </c>
      <c r="W53" s="57">
        <f t="shared" si="8"/>
        <v>191.16551016000005</v>
      </c>
      <c r="X53" s="57">
        <f t="shared" si="8"/>
        <v>193.24339614000007</v>
      </c>
      <c r="Y53" s="57">
        <f t="shared" si="8"/>
        <v>180.77608026000004</v>
      </c>
      <c r="Z53" s="57">
        <f t="shared" si="8"/>
        <v>149.60779056000004</v>
      </c>
    </row>
    <row r="54" spans="1:26" s="52" customFormat="1" ht="12.75">
      <c r="A54" s="52">
        <v>6.8</v>
      </c>
      <c r="B54" s="52">
        <v>38</v>
      </c>
      <c r="C54" s="57">
        <f t="shared" si="6"/>
        <v>97.23612672000003</v>
      </c>
      <c r="D54" s="57">
        <f t="shared" si="8"/>
        <v>91.15886880000002</v>
      </c>
      <c r="E54" s="57">
        <f t="shared" si="8"/>
        <v>88.12023984000002</v>
      </c>
      <c r="F54" s="57">
        <f t="shared" si="8"/>
        <v>85.08161088000001</v>
      </c>
      <c r="G54" s="57">
        <f t="shared" si="8"/>
        <v>85.08161088000001</v>
      </c>
      <c r="H54" s="57">
        <f t="shared" si="8"/>
        <v>88.12023984000002</v>
      </c>
      <c r="I54" s="57">
        <f t="shared" si="8"/>
        <v>97.23612672000003</v>
      </c>
      <c r="J54" s="57">
        <f t="shared" si="8"/>
        <v>115.46790048000003</v>
      </c>
      <c r="K54" s="57">
        <f t="shared" si="9"/>
        <v>132.18035976000002</v>
      </c>
      <c r="L54" s="57">
        <f t="shared" si="8"/>
        <v>144.33487560000003</v>
      </c>
      <c r="M54" s="57">
        <f t="shared" si="8"/>
        <v>150.41213352000003</v>
      </c>
      <c r="N54" s="57">
        <f t="shared" si="8"/>
        <v>151.93144800000005</v>
      </c>
      <c r="O54" s="57">
        <f t="shared" si="8"/>
        <v>150.41213352000003</v>
      </c>
      <c r="P54" s="57">
        <f t="shared" si="8"/>
        <v>151.93144800000005</v>
      </c>
      <c r="Q54" s="57">
        <f t="shared" si="8"/>
        <v>151.93144800000005</v>
      </c>
      <c r="R54" s="57">
        <f t="shared" si="8"/>
        <v>147.37350456000004</v>
      </c>
      <c r="S54" s="57">
        <f t="shared" si="10"/>
        <v>145.85419008000005</v>
      </c>
      <c r="T54" s="57">
        <f t="shared" si="8"/>
        <v>145.85419008000005</v>
      </c>
      <c r="U54" s="57">
        <f t="shared" si="8"/>
        <v>141.29624664000002</v>
      </c>
      <c r="V54" s="57">
        <f t="shared" si="8"/>
        <v>139.77693216</v>
      </c>
      <c r="W54" s="57">
        <f t="shared" si="8"/>
        <v>139.77693216</v>
      </c>
      <c r="X54" s="57">
        <f t="shared" si="8"/>
        <v>141.29624664000002</v>
      </c>
      <c r="Y54" s="57">
        <f t="shared" si="8"/>
        <v>132.18035976000002</v>
      </c>
      <c r="Z54" s="57">
        <f t="shared" si="8"/>
        <v>109.39064256000002</v>
      </c>
    </row>
    <row r="55" spans="1:26" s="52" customFormat="1" ht="12.75">
      <c r="A55" s="52">
        <v>11.1</v>
      </c>
      <c r="B55" s="52">
        <v>39</v>
      </c>
      <c r="C55" s="57">
        <f t="shared" si="6"/>
        <v>158.72367744000002</v>
      </c>
      <c r="D55" s="57">
        <f t="shared" si="8"/>
        <v>148.80344760000003</v>
      </c>
      <c r="E55" s="57">
        <f t="shared" si="8"/>
        <v>143.84333268000003</v>
      </c>
      <c r="F55" s="57">
        <f t="shared" si="8"/>
        <v>138.88321776000004</v>
      </c>
      <c r="G55" s="57">
        <f t="shared" si="8"/>
        <v>138.88321776000004</v>
      </c>
      <c r="H55" s="57">
        <f t="shared" si="8"/>
        <v>143.84333268000003</v>
      </c>
      <c r="I55" s="57">
        <f t="shared" si="8"/>
        <v>158.72367744000002</v>
      </c>
      <c r="J55" s="57">
        <f t="shared" si="8"/>
        <v>188.48436696000005</v>
      </c>
      <c r="K55" s="57">
        <f t="shared" si="9"/>
        <v>215.76499902000003</v>
      </c>
      <c r="L55" s="57">
        <f t="shared" si="8"/>
        <v>235.60545870000004</v>
      </c>
      <c r="M55" s="57">
        <f t="shared" si="8"/>
        <v>245.52568854000006</v>
      </c>
      <c r="N55" s="57">
        <f t="shared" si="8"/>
        <v>248.00574600000004</v>
      </c>
      <c r="O55" s="57">
        <f t="shared" si="8"/>
        <v>245.52568854000006</v>
      </c>
      <c r="P55" s="57">
        <f t="shared" si="8"/>
        <v>248.00574600000004</v>
      </c>
      <c r="Q55" s="57">
        <f t="shared" si="8"/>
        <v>248.00574600000004</v>
      </c>
      <c r="R55" s="57">
        <f t="shared" si="8"/>
        <v>240.56557362000007</v>
      </c>
      <c r="S55" s="57">
        <f t="shared" si="10"/>
        <v>238.08551616000008</v>
      </c>
      <c r="T55" s="57">
        <f t="shared" si="8"/>
        <v>238.08551616000008</v>
      </c>
      <c r="U55" s="57">
        <f t="shared" si="8"/>
        <v>230.64534378000005</v>
      </c>
      <c r="V55" s="57">
        <f t="shared" si="8"/>
        <v>228.16528632000004</v>
      </c>
      <c r="W55" s="57">
        <f t="shared" si="8"/>
        <v>228.16528632000004</v>
      </c>
      <c r="X55" s="57">
        <f t="shared" si="8"/>
        <v>230.64534378000005</v>
      </c>
      <c r="Y55" s="57">
        <f t="shared" si="8"/>
        <v>215.76499902000003</v>
      </c>
      <c r="Z55" s="57">
        <f t="shared" si="8"/>
        <v>178.56413712000003</v>
      </c>
    </row>
    <row r="56" spans="1:26" s="52" customFormat="1" ht="12.75">
      <c r="A56" s="52">
        <v>3.5</v>
      </c>
      <c r="B56" s="52">
        <v>40</v>
      </c>
      <c r="C56" s="57">
        <f t="shared" si="6"/>
        <v>50.04800640000001</v>
      </c>
      <c r="D56" s="57">
        <f t="shared" si="8"/>
        <v>46.92000600000001</v>
      </c>
      <c r="E56" s="57">
        <f t="shared" si="8"/>
        <v>45.35600580000001</v>
      </c>
      <c r="F56" s="57">
        <f t="shared" si="8"/>
        <v>43.79200560000001</v>
      </c>
      <c r="G56" s="57">
        <f t="shared" si="8"/>
        <v>43.79200560000001</v>
      </c>
      <c r="H56" s="57">
        <f t="shared" si="8"/>
        <v>45.35600580000001</v>
      </c>
      <c r="I56" s="57">
        <f t="shared" si="8"/>
        <v>50.04800640000001</v>
      </c>
      <c r="J56" s="57">
        <f t="shared" si="8"/>
        <v>59.43200760000001</v>
      </c>
      <c r="K56" s="57">
        <f t="shared" si="9"/>
        <v>68.03400870000002</v>
      </c>
      <c r="L56" s="57">
        <f t="shared" si="8"/>
        <v>74.29000950000002</v>
      </c>
      <c r="M56" s="57">
        <f t="shared" si="8"/>
        <v>77.41800990000002</v>
      </c>
      <c r="N56" s="57">
        <f t="shared" si="8"/>
        <v>78.20001000000002</v>
      </c>
      <c r="O56" s="57">
        <f t="shared" si="8"/>
        <v>77.41800990000002</v>
      </c>
      <c r="P56" s="57">
        <f t="shared" si="8"/>
        <v>78.20001000000002</v>
      </c>
      <c r="Q56" s="57">
        <f t="shared" si="8"/>
        <v>78.20001000000002</v>
      </c>
      <c r="R56" s="57">
        <f t="shared" si="8"/>
        <v>75.85400970000002</v>
      </c>
      <c r="S56" s="57">
        <f t="shared" si="10"/>
        <v>75.07200960000003</v>
      </c>
      <c r="T56" s="57">
        <f t="shared" si="8"/>
        <v>75.07200960000003</v>
      </c>
      <c r="U56" s="57">
        <f t="shared" si="8"/>
        <v>72.72600930000003</v>
      </c>
      <c r="V56" s="57">
        <f t="shared" si="8"/>
        <v>71.94400920000002</v>
      </c>
      <c r="W56" s="57">
        <f t="shared" si="8"/>
        <v>71.94400920000002</v>
      </c>
      <c r="X56" s="57">
        <f t="shared" si="8"/>
        <v>72.72600930000003</v>
      </c>
      <c r="Y56" s="57">
        <f t="shared" si="8"/>
        <v>68.03400870000002</v>
      </c>
      <c r="Z56" s="57">
        <f t="shared" si="8"/>
        <v>56.304007200000015</v>
      </c>
    </row>
    <row r="57" spans="1:26" s="52" customFormat="1" ht="12.75">
      <c r="A57" s="52">
        <v>0</v>
      </c>
      <c r="B57" s="52">
        <v>41</v>
      </c>
      <c r="C57" s="57">
        <f t="shared" si="6"/>
        <v>0</v>
      </c>
      <c r="D57" s="57">
        <f t="shared" si="8"/>
        <v>0</v>
      </c>
      <c r="E57" s="57">
        <f t="shared" si="8"/>
        <v>0</v>
      </c>
      <c r="F57" s="57">
        <f t="shared" si="8"/>
        <v>0</v>
      </c>
      <c r="G57" s="57">
        <f t="shared" si="8"/>
        <v>0</v>
      </c>
      <c r="H57" s="57">
        <f t="shared" si="8"/>
        <v>0</v>
      </c>
      <c r="I57" s="57">
        <f t="shared" si="8"/>
        <v>0</v>
      </c>
      <c r="J57" s="57">
        <f t="shared" si="8"/>
        <v>0</v>
      </c>
      <c r="K57" s="57">
        <f t="shared" si="9"/>
        <v>0</v>
      </c>
      <c r="L57" s="57">
        <f t="shared" si="8"/>
        <v>0</v>
      </c>
      <c r="M57" s="57">
        <f t="shared" si="8"/>
        <v>0</v>
      </c>
      <c r="N57" s="57">
        <f t="shared" si="8"/>
        <v>0</v>
      </c>
      <c r="O57" s="57">
        <f t="shared" si="8"/>
        <v>0</v>
      </c>
      <c r="P57" s="57">
        <f t="shared" si="8"/>
        <v>0</v>
      </c>
      <c r="Q57" s="57">
        <f t="shared" si="8"/>
        <v>0</v>
      </c>
      <c r="R57" s="57">
        <f t="shared" si="8"/>
        <v>0</v>
      </c>
      <c r="S57" s="57">
        <f t="shared" si="10"/>
        <v>0</v>
      </c>
      <c r="T57" s="57">
        <f t="shared" si="8"/>
        <v>0</v>
      </c>
      <c r="U57" s="57">
        <f t="shared" si="8"/>
        <v>0</v>
      </c>
      <c r="V57" s="57">
        <f t="shared" si="8"/>
        <v>0</v>
      </c>
      <c r="W57" s="57">
        <f t="shared" si="8"/>
        <v>0</v>
      </c>
      <c r="X57" s="57">
        <f t="shared" si="8"/>
        <v>0</v>
      </c>
      <c r="Y57" s="57">
        <f t="shared" si="8"/>
        <v>0</v>
      </c>
      <c r="Z57" s="57">
        <f t="shared" si="8"/>
        <v>0</v>
      </c>
    </row>
    <row r="58" spans="1:26" s="52" customFormat="1" ht="12.75">
      <c r="A58" s="52">
        <v>11.7</v>
      </c>
      <c r="B58" s="52">
        <v>42</v>
      </c>
      <c r="C58" s="57">
        <f t="shared" si="6"/>
        <v>167.30333568000003</v>
      </c>
      <c r="D58" s="57">
        <f t="shared" si="8"/>
        <v>156.84687720000002</v>
      </c>
      <c r="E58" s="57">
        <f t="shared" si="8"/>
        <v>151.61864796000003</v>
      </c>
      <c r="F58" s="57">
        <f t="shared" si="8"/>
        <v>146.39041872</v>
      </c>
      <c r="G58" s="57">
        <f t="shared" si="8"/>
        <v>146.39041872</v>
      </c>
      <c r="H58" s="57">
        <f t="shared" si="8"/>
        <v>151.61864796000003</v>
      </c>
      <c r="I58" s="57">
        <f t="shared" si="8"/>
        <v>167.30333568000003</v>
      </c>
      <c r="J58" s="57">
        <f t="shared" si="8"/>
        <v>198.67271112</v>
      </c>
      <c r="K58" s="57">
        <f t="shared" si="9"/>
        <v>227.42797194000002</v>
      </c>
      <c r="L58" s="57">
        <f t="shared" si="8"/>
        <v>248.34088890000004</v>
      </c>
      <c r="M58" s="57">
        <f t="shared" si="8"/>
        <v>258.79734738</v>
      </c>
      <c r="N58" s="57">
        <f t="shared" si="8"/>
        <v>261.4114620000001</v>
      </c>
      <c r="O58" s="57">
        <f t="shared" si="8"/>
        <v>258.79734738</v>
      </c>
      <c r="P58" s="57">
        <f t="shared" si="8"/>
        <v>261.4114620000001</v>
      </c>
      <c r="Q58" s="57">
        <f t="shared" si="8"/>
        <v>261.4114620000001</v>
      </c>
      <c r="R58" s="57">
        <f t="shared" si="8"/>
        <v>253.56911814000006</v>
      </c>
      <c r="S58" s="57">
        <f t="shared" si="10"/>
        <v>250.95500352000008</v>
      </c>
      <c r="T58" s="57">
        <f t="shared" si="8"/>
        <v>250.95500352000008</v>
      </c>
      <c r="U58" s="57">
        <f t="shared" si="8"/>
        <v>243.11265966000002</v>
      </c>
      <c r="V58" s="57">
        <f t="shared" si="8"/>
        <v>240.49854504000004</v>
      </c>
      <c r="W58" s="57">
        <f t="shared" si="8"/>
        <v>240.49854504000004</v>
      </c>
      <c r="X58" s="57">
        <f t="shared" si="8"/>
        <v>243.11265966000002</v>
      </c>
      <c r="Y58" s="57">
        <f t="shared" si="8"/>
        <v>227.42797194000002</v>
      </c>
      <c r="Z58" s="57">
        <f t="shared" si="8"/>
        <v>188.21625264000002</v>
      </c>
    </row>
    <row r="59" spans="1:26" s="52" customFormat="1" ht="12.75">
      <c r="A59" s="52">
        <v>6.4</v>
      </c>
      <c r="B59" s="52">
        <v>43</v>
      </c>
      <c r="C59" s="57">
        <f t="shared" si="6"/>
        <v>91.51635456000002</v>
      </c>
      <c r="D59" s="57">
        <f t="shared" si="8"/>
        <v>85.79658240000002</v>
      </c>
      <c r="E59" s="57">
        <f t="shared" si="8"/>
        <v>82.93669632000002</v>
      </c>
      <c r="F59" s="57">
        <f t="shared" si="8"/>
        <v>80.07681024000001</v>
      </c>
      <c r="G59" s="57">
        <f t="shared" si="8"/>
        <v>80.07681024000001</v>
      </c>
      <c r="H59" s="57">
        <f t="shared" si="8"/>
        <v>82.93669632000002</v>
      </c>
      <c r="I59" s="57">
        <f t="shared" si="8"/>
        <v>91.51635456000002</v>
      </c>
      <c r="J59" s="57">
        <f t="shared" si="8"/>
        <v>108.67567104000003</v>
      </c>
      <c r="K59" s="57">
        <f t="shared" si="9"/>
        <v>124.40504448000004</v>
      </c>
      <c r="L59" s="57">
        <f t="shared" si="8"/>
        <v>135.84458880000003</v>
      </c>
      <c r="M59" s="57">
        <f t="shared" si="8"/>
        <v>141.56436096000004</v>
      </c>
      <c r="N59" s="57">
        <f t="shared" si="8"/>
        <v>142.99430400000006</v>
      </c>
      <c r="O59" s="57">
        <f t="shared" si="8"/>
        <v>141.56436096000004</v>
      </c>
      <c r="P59" s="57">
        <f t="shared" si="8"/>
        <v>142.99430400000006</v>
      </c>
      <c r="Q59" s="57">
        <f t="shared" si="8"/>
        <v>142.99430400000006</v>
      </c>
      <c r="R59" s="57">
        <f t="shared" si="8"/>
        <v>138.70447488000005</v>
      </c>
      <c r="S59" s="57">
        <f t="shared" si="10"/>
        <v>137.27453184000004</v>
      </c>
      <c r="T59" s="57">
        <f t="shared" si="8"/>
        <v>137.27453184000004</v>
      </c>
      <c r="U59" s="57">
        <f t="shared" si="8"/>
        <v>132.98470272000003</v>
      </c>
      <c r="V59" s="57">
        <f t="shared" si="8"/>
        <v>131.55475968000005</v>
      </c>
      <c r="W59" s="57">
        <f t="shared" si="8"/>
        <v>131.55475968000005</v>
      </c>
      <c r="X59" s="57">
        <f t="shared" si="8"/>
        <v>132.98470272000003</v>
      </c>
      <c r="Y59" s="57">
        <f t="shared" si="8"/>
        <v>124.40504448000004</v>
      </c>
      <c r="Z59" s="57">
        <f t="shared" si="8"/>
        <v>102.95589888000003</v>
      </c>
    </row>
    <row r="60" spans="1:26" s="52" customFormat="1" ht="12.75">
      <c r="A60" s="52">
        <v>4.5</v>
      </c>
      <c r="B60" s="52">
        <v>44</v>
      </c>
      <c r="C60" s="57">
        <f t="shared" si="6"/>
        <v>64.34743680000001</v>
      </c>
      <c r="D60" s="57">
        <f t="shared" si="8"/>
        <v>60.32572200000002</v>
      </c>
      <c r="E60" s="57">
        <f t="shared" si="8"/>
        <v>58.31486460000002</v>
      </c>
      <c r="F60" s="57">
        <f t="shared" si="8"/>
        <v>56.304007200000015</v>
      </c>
      <c r="G60" s="57">
        <f t="shared" si="8"/>
        <v>56.304007200000015</v>
      </c>
      <c r="H60" s="57">
        <f t="shared" si="8"/>
        <v>58.31486460000002</v>
      </c>
      <c r="I60" s="57">
        <f t="shared" si="8"/>
        <v>64.34743680000001</v>
      </c>
      <c r="J60" s="57">
        <f t="shared" si="8"/>
        <v>76.41258120000002</v>
      </c>
      <c r="K60" s="57">
        <f t="shared" si="9"/>
        <v>87.47229690000002</v>
      </c>
      <c r="L60" s="57">
        <f t="shared" si="8"/>
        <v>95.51572650000001</v>
      </c>
      <c r="M60" s="57">
        <f t="shared" si="8"/>
        <v>99.53744130000001</v>
      </c>
      <c r="N60" s="57">
        <f t="shared" si="8"/>
        <v>100.54287000000004</v>
      </c>
      <c r="O60" s="57">
        <f t="shared" si="8"/>
        <v>99.53744130000001</v>
      </c>
      <c r="P60" s="57">
        <f t="shared" si="8"/>
        <v>100.54287000000004</v>
      </c>
      <c r="Q60" s="57">
        <f t="shared" si="8"/>
        <v>100.54287000000004</v>
      </c>
      <c r="R60" s="57">
        <f t="shared" si="8"/>
        <v>97.52658390000002</v>
      </c>
      <c r="S60" s="57">
        <f t="shared" si="10"/>
        <v>96.52115520000002</v>
      </c>
      <c r="T60" s="57">
        <f t="shared" si="8"/>
        <v>96.52115520000002</v>
      </c>
      <c r="U60" s="57">
        <f t="shared" si="8"/>
        <v>93.50486910000002</v>
      </c>
      <c r="V60" s="57">
        <f t="shared" si="8"/>
        <v>92.49944040000001</v>
      </c>
      <c r="W60" s="57">
        <f t="shared" si="8"/>
        <v>92.49944040000001</v>
      </c>
      <c r="X60" s="57">
        <f t="shared" si="8"/>
        <v>93.50486910000002</v>
      </c>
      <c r="Y60" s="57">
        <f t="shared" si="8"/>
        <v>87.47229690000002</v>
      </c>
      <c r="Z60" s="57">
        <f t="shared" si="8"/>
        <v>72.39086640000001</v>
      </c>
    </row>
    <row r="61" spans="1:26" s="52" customFormat="1" ht="12.75">
      <c r="A61" s="52">
        <v>0</v>
      </c>
      <c r="B61" s="52">
        <v>45</v>
      </c>
      <c r="C61" s="57">
        <f t="shared" si="6"/>
        <v>0</v>
      </c>
      <c r="D61" s="57">
        <f t="shared" si="8"/>
        <v>0</v>
      </c>
      <c r="E61" s="57">
        <f t="shared" si="8"/>
        <v>0</v>
      </c>
      <c r="F61" s="57">
        <f t="shared" si="8"/>
        <v>0</v>
      </c>
      <c r="G61" s="57">
        <f t="shared" si="8"/>
        <v>0</v>
      </c>
      <c r="H61" s="57">
        <f t="shared" si="8"/>
        <v>0</v>
      </c>
      <c r="I61" s="57">
        <f t="shared" si="8"/>
        <v>0</v>
      </c>
      <c r="J61" s="57">
        <f t="shared" si="8"/>
        <v>0</v>
      </c>
      <c r="K61" s="57">
        <f t="shared" si="9"/>
        <v>0</v>
      </c>
      <c r="L61" s="57">
        <f t="shared" si="8"/>
        <v>0</v>
      </c>
      <c r="M61" s="57">
        <f t="shared" si="8"/>
        <v>0</v>
      </c>
      <c r="N61" s="57">
        <f t="shared" si="8"/>
        <v>0</v>
      </c>
      <c r="O61" s="57">
        <f t="shared" si="8"/>
        <v>0</v>
      </c>
      <c r="P61" s="57">
        <f t="shared" si="8"/>
        <v>0</v>
      </c>
      <c r="Q61" s="57">
        <f t="shared" si="8"/>
        <v>0</v>
      </c>
      <c r="R61" s="57">
        <f t="shared" si="8"/>
        <v>0</v>
      </c>
      <c r="S61" s="57">
        <f t="shared" si="10"/>
        <v>0</v>
      </c>
      <c r="T61" s="57">
        <f t="shared" si="8"/>
        <v>0</v>
      </c>
      <c r="U61" s="57">
        <f t="shared" si="8"/>
        <v>0</v>
      </c>
      <c r="V61" s="57">
        <f t="shared" si="8"/>
        <v>0</v>
      </c>
      <c r="W61" s="57">
        <f t="shared" si="8"/>
        <v>0</v>
      </c>
      <c r="X61" s="57">
        <f t="shared" si="8"/>
        <v>0</v>
      </c>
      <c r="Y61" s="57">
        <f t="shared" si="8"/>
        <v>0</v>
      </c>
      <c r="Z61" s="57">
        <f t="shared" si="8"/>
        <v>0</v>
      </c>
    </row>
    <row r="62" spans="1:26" s="52" customFormat="1" ht="12.75">
      <c r="A62" s="52">
        <v>0</v>
      </c>
      <c r="B62" s="52">
        <v>46</v>
      </c>
      <c r="C62" s="57">
        <f t="shared" si="6"/>
        <v>0</v>
      </c>
      <c r="D62" s="57">
        <f t="shared" si="8"/>
        <v>0</v>
      </c>
      <c r="E62" s="57">
        <f t="shared" si="8"/>
        <v>0</v>
      </c>
      <c r="F62" s="57">
        <f t="shared" si="8"/>
        <v>0</v>
      </c>
      <c r="G62" s="57">
        <f t="shared" si="8"/>
        <v>0</v>
      </c>
      <c r="H62" s="57">
        <f t="shared" si="8"/>
        <v>0</v>
      </c>
      <c r="I62" s="57">
        <f t="shared" si="8"/>
        <v>0</v>
      </c>
      <c r="J62" s="57">
        <f t="shared" si="8"/>
        <v>0</v>
      </c>
      <c r="K62" s="57">
        <f t="shared" si="9"/>
        <v>0</v>
      </c>
      <c r="L62" s="57">
        <f t="shared" si="8"/>
        <v>0</v>
      </c>
      <c r="M62" s="57">
        <f t="shared" si="8"/>
        <v>0</v>
      </c>
      <c r="N62" s="57">
        <f t="shared" si="8"/>
        <v>0</v>
      </c>
      <c r="O62" s="57">
        <f t="shared" si="8"/>
        <v>0</v>
      </c>
      <c r="P62" s="57">
        <f t="shared" si="8"/>
        <v>0</v>
      </c>
      <c r="Q62" s="57">
        <f t="shared" si="8"/>
        <v>0</v>
      </c>
      <c r="R62" s="57">
        <f t="shared" si="8"/>
        <v>0</v>
      </c>
      <c r="S62" s="57">
        <f t="shared" si="10"/>
        <v>0</v>
      </c>
      <c r="T62" s="57">
        <f t="shared" si="8"/>
        <v>0</v>
      </c>
      <c r="U62" s="57">
        <f t="shared" si="8"/>
        <v>0</v>
      </c>
      <c r="V62" s="57">
        <f t="shared" si="8"/>
        <v>0</v>
      </c>
      <c r="W62" s="57">
        <f t="shared" si="8"/>
        <v>0</v>
      </c>
      <c r="X62" s="57">
        <f t="shared" si="8"/>
        <v>0</v>
      </c>
      <c r="Y62" s="57">
        <f t="shared" si="8"/>
        <v>0</v>
      </c>
      <c r="Z62" s="57">
        <f t="shared" si="8"/>
        <v>0</v>
      </c>
    </row>
    <row r="63" spans="1:26" s="52" customFormat="1" ht="12.75">
      <c r="A63" s="52">
        <v>0</v>
      </c>
      <c r="B63" s="52">
        <v>47</v>
      </c>
      <c r="C63" s="57">
        <f t="shared" si="6"/>
        <v>0</v>
      </c>
      <c r="D63" s="57">
        <f t="shared" si="8"/>
        <v>0</v>
      </c>
      <c r="E63" s="57">
        <f t="shared" si="8"/>
        <v>0</v>
      </c>
      <c r="F63" s="57">
        <f t="shared" si="8"/>
        <v>0</v>
      </c>
      <c r="G63" s="57">
        <f t="shared" si="8"/>
        <v>0</v>
      </c>
      <c r="H63" s="57">
        <f t="shared" si="8"/>
        <v>0</v>
      </c>
      <c r="I63" s="57">
        <f t="shared" si="8"/>
        <v>0</v>
      </c>
      <c r="J63" s="57">
        <f t="shared" si="8"/>
        <v>0</v>
      </c>
      <c r="K63" s="57">
        <f t="shared" si="9"/>
        <v>0</v>
      </c>
      <c r="L63" s="57">
        <f t="shared" si="8"/>
        <v>0</v>
      </c>
      <c r="M63" s="57">
        <f t="shared" si="8"/>
        <v>0</v>
      </c>
      <c r="N63" s="57">
        <f t="shared" si="8"/>
        <v>0</v>
      </c>
      <c r="O63" s="57">
        <f t="shared" si="8"/>
        <v>0</v>
      </c>
      <c r="P63" s="57">
        <f t="shared" si="8"/>
        <v>0</v>
      </c>
      <c r="Q63" s="57">
        <f t="shared" si="8"/>
        <v>0</v>
      </c>
      <c r="R63" s="57">
        <f t="shared" si="8"/>
        <v>0</v>
      </c>
      <c r="S63" s="57">
        <f t="shared" si="10"/>
        <v>0</v>
      </c>
      <c r="T63" s="57">
        <f t="shared" si="8"/>
        <v>0</v>
      </c>
      <c r="U63" s="57">
        <f t="shared" si="8"/>
        <v>0</v>
      </c>
      <c r="V63" s="57">
        <f t="shared" si="8"/>
        <v>0</v>
      </c>
      <c r="W63" s="57">
        <f t="shared" si="8"/>
        <v>0</v>
      </c>
      <c r="X63" s="57">
        <f t="shared" si="8"/>
        <v>0</v>
      </c>
      <c r="Y63" s="57">
        <f t="shared" si="8"/>
        <v>0</v>
      </c>
      <c r="Z63" s="57">
        <f t="shared" si="8"/>
        <v>0</v>
      </c>
    </row>
    <row r="64" spans="1:26" s="52" customFormat="1" ht="12.75">
      <c r="A64" s="52">
        <v>0</v>
      </c>
      <c r="B64" s="52">
        <v>48</v>
      </c>
      <c r="C64" s="57">
        <f t="shared" si="6"/>
        <v>0</v>
      </c>
      <c r="D64" s="57">
        <f t="shared" si="8"/>
        <v>0</v>
      </c>
      <c r="E64" s="57">
        <f t="shared" si="8"/>
        <v>0</v>
      </c>
      <c r="F64" s="57">
        <f t="shared" si="8"/>
        <v>0</v>
      </c>
      <c r="G64" s="57">
        <f t="shared" si="8"/>
        <v>0</v>
      </c>
      <c r="H64" s="57">
        <f t="shared" si="8"/>
        <v>0</v>
      </c>
      <c r="I64" s="57">
        <f t="shared" si="8"/>
        <v>0</v>
      </c>
      <c r="J64" s="57">
        <f t="shared" si="8"/>
        <v>0</v>
      </c>
      <c r="K64" s="57">
        <f t="shared" si="9"/>
        <v>0</v>
      </c>
      <c r="L64" s="57">
        <f t="shared" si="8"/>
        <v>0</v>
      </c>
      <c r="M64" s="57">
        <f t="shared" si="8"/>
        <v>0</v>
      </c>
      <c r="N64" s="57">
        <f t="shared" si="8"/>
        <v>0</v>
      </c>
      <c r="O64" s="57">
        <f t="shared" si="8"/>
        <v>0</v>
      </c>
      <c r="P64" s="57">
        <f t="shared" si="8"/>
        <v>0</v>
      </c>
      <c r="Q64" s="57">
        <f t="shared" si="8"/>
        <v>0</v>
      </c>
      <c r="R64" s="57">
        <f t="shared" si="8"/>
        <v>0</v>
      </c>
      <c r="S64" s="57">
        <f t="shared" si="10"/>
        <v>0</v>
      </c>
      <c r="T64" s="57">
        <f t="shared" si="8"/>
        <v>0</v>
      </c>
      <c r="U64" s="57">
        <f t="shared" si="8"/>
        <v>0</v>
      </c>
      <c r="V64" s="57">
        <f t="shared" si="8"/>
        <v>0</v>
      </c>
      <c r="W64" s="57">
        <f t="shared" si="8"/>
        <v>0</v>
      </c>
      <c r="X64" s="57">
        <f t="shared" si="8"/>
        <v>0</v>
      </c>
      <c r="Y64" s="57">
        <f t="shared" si="8"/>
        <v>0</v>
      </c>
      <c r="Z64" s="57">
        <f t="shared" si="8"/>
        <v>0</v>
      </c>
    </row>
    <row r="65" spans="11:27" ht="12.75"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ht="12.75">
      <c r="A66" s="1" t="s">
        <v>409</v>
      </c>
    </row>
    <row r="67" spans="1:13" ht="12.75">
      <c r="A67" t="s">
        <v>410</v>
      </c>
      <c r="B67" s="8" t="s">
        <v>411</v>
      </c>
      <c r="C67" s="8" t="s">
        <v>412</v>
      </c>
      <c r="D67" s="8" t="s">
        <v>411</v>
      </c>
      <c r="E67" s="8" t="s">
        <v>412</v>
      </c>
      <c r="F67" s="8"/>
      <c r="G67" s="8"/>
      <c r="I67" t="s">
        <v>226</v>
      </c>
      <c r="J67" s="8" t="s">
        <v>449</v>
      </c>
      <c r="K67" s="8" t="s">
        <v>450</v>
      </c>
      <c r="L67" t="s">
        <v>414</v>
      </c>
      <c r="M67" t="s">
        <v>227</v>
      </c>
    </row>
    <row r="68" spans="1:13" ht="12.75">
      <c r="A68" s="8">
        <v>1</v>
      </c>
      <c r="B68" s="63">
        <v>51</v>
      </c>
      <c r="C68" s="63">
        <v>2</v>
      </c>
      <c r="D68" s="63">
        <v>50</v>
      </c>
      <c r="E68" s="63">
        <v>5</v>
      </c>
      <c r="F68" s="63"/>
      <c r="G68" s="63"/>
      <c r="H68" s="63"/>
      <c r="I68" s="65">
        <v>882.7</v>
      </c>
      <c r="J68" s="65">
        <v>167</v>
      </c>
      <c r="K68" s="65">
        <v>2.5</v>
      </c>
      <c r="L68">
        <f>AVERAGE(I68:I77)</f>
        <v>791.61</v>
      </c>
      <c r="M68">
        <f>STDEVP(I68:I77)</f>
        <v>219.4665461978202</v>
      </c>
    </row>
    <row r="69" spans="1:11" ht="12.75">
      <c r="A69" s="62">
        <v>2</v>
      </c>
      <c r="B69" s="63">
        <v>46</v>
      </c>
      <c r="C69" s="63">
        <v>6</v>
      </c>
      <c r="D69" s="63">
        <v>48</v>
      </c>
      <c r="E69" s="63">
        <v>1</v>
      </c>
      <c r="F69" s="8"/>
      <c r="G69" s="8"/>
      <c r="H69" s="8"/>
      <c r="I69" s="65">
        <v>559.1</v>
      </c>
      <c r="J69" s="65">
        <v>131</v>
      </c>
      <c r="K69" s="65">
        <v>2.61</v>
      </c>
    </row>
    <row r="70" spans="1:13" ht="12.75">
      <c r="A70" s="8">
        <v>3</v>
      </c>
      <c r="B70" s="63">
        <v>1</v>
      </c>
      <c r="C70" s="63">
        <v>4</v>
      </c>
      <c r="D70" s="63">
        <v>3</v>
      </c>
      <c r="E70" s="63">
        <v>4</v>
      </c>
      <c r="F70" s="8"/>
      <c r="G70" s="8"/>
      <c r="H70" s="8"/>
      <c r="I70" s="65">
        <v>949.6</v>
      </c>
      <c r="J70" s="65">
        <v>258</v>
      </c>
      <c r="K70" s="65">
        <v>2.21</v>
      </c>
      <c r="L70" t="s">
        <v>452</v>
      </c>
      <c r="M70" t="s">
        <v>453</v>
      </c>
    </row>
    <row r="71" spans="1:13" ht="12.75">
      <c r="A71" s="8">
        <v>4</v>
      </c>
      <c r="B71" s="63">
        <v>47</v>
      </c>
      <c r="C71" s="63">
        <v>1</v>
      </c>
      <c r="D71" s="63">
        <v>52</v>
      </c>
      <c r="E71" s="63">
        <v>7</v>
      </c>
      <c r="F71" s="8"/>
      <c r="G71" s="8"/>
      <c r="H71" s="8"/>
      <c r="I71" s="65">
        <v>463.7</v>
      </c>
      <c r="J71" s="65">
        <v>142</v>
      </c>
      <c r="K71" s="65">
        <v>2.1</v>
      </c>
      <c r="L71" s="8">
        <f>AVERAGE(J68:J77)</f>
        <v>181.4</v>
      </c>
      <c r="M71" s="8">
        <f>AVERAGE(K68:K77)</f>
        <v>3.0230000000000006</v>
      </c>
    </row>
    <row r="72" spans="1:11" ht="12.75">
      <c r="A72" s="62">
        <v>5</v>
      </c>
      <c r="B72" s="63">
        <v>45</v>
      </c>
      <c r="C72" s="63">
        <v>3</v>
      </c>
      <c r="D72" s="63">
        <v>3</v>
      </c>
      <c r="E72" s="63">
        <v>4</v>
      </c>
      <c r="F72" s="8"/>
      <c r="G72" s="8"/>
      <c r="H72" s="8"/>
      <c r="I72" s="65">
        <v>806</v>
      </c>
      <c r="J72" s="65">
        <v>154</v>
      </c>
      <c r="K72" s="65">
        <v>3.2</v>
      </c>
    </row>
    <row r="73" spans="1:11" ht="12.75">
      <c r="A73" s="8">
        <v>6</v>
      </c>
      <c r="B73" s="63">
        <v>45</v>
      </c>
      <c r="C73" s="63">
        <v>2</v>
      </c>
      <c r="D73" s="63">
        <v>2</v>
      </c>
      <c r="E73" s="63">
        <v>6</v>
      </c>
      <c r="F73" s="63"/>
      <c r="G73" s="63"/>
      <c r="H73" s="63"/>
      <c r="I73" s="65">
        <v>522.4</v>
      </c>
      <c r="J73" s="65">
        <v>132</v>
      </c>
      <c r="K73" s="65">
        <v>2.6</v>
      </c>
    </row>
    <row r="74" spans="1:11" ht="12.75">
      <c r="A74" s="8">
        <v>7</v>
      </c>
      <c r="B74" s="63">
        <v>4</v>
      </c>
      <c r="C74" s="63">
        <v>7</v>
      </c>
      <c r="D74" s="63">
        <v>47</v>
      </c>
      <c r="E74" s="63">
        <v>4</v>
      </c>
      <c r="F74" s="63"/>
      <c r="G74" s="63"/>
      <c r="H74" s="65"/>
      <c r="I74" s="65">
        <v>902.5</v>
      </c>
      <c r="J74" s="65">
        <v>257</v>
      </c>
      <c r="K74" s="65">
        <v>2.41</v>
      </c>
    </row>
    <row r="75" spans="1:11" ht="12.75">
      <c r="A75" s="62">
        <v>8</v>
      </c>
      <c r="B75" s="63">
        <v>48</v>
      </c>
      <c r="C75" s="63">
        <v>1</v>
      </c>
      <c r="D75" s="63">
        <v>4</v>
      </c>
      <c r="E75" s="63">
        <v>2</v>
      </c>
      <c r="F75" s="8"/>
      <c r="G75" s="8"/>
      <c r="H75" s="8"/>
      <c r="I75" s="65">
        <v>1240</v>
      </c>
      <c r="J75" s="65">
        <v>132</v>
      </c>
      <c r="K75" s="65">
        <v>7.1</v>
      </c>
    </row>
    <row r="76" spans="1:11" ht="12.75">
      <c r="A76" s="62">
        <v>9</v>
      </c>
      <c r="B76" s="8">
        <v>44</v>
      </c>
      <c r="C76" s="8">
        <v>3</v>
      </c>
      <c r="D76" s="8">
        <v>49</v>
      </c>
      <c r="E76" s="8">
        <v>7</v>
      </c>
      <c r="F76" s="8"/>
      <c r="G76" s="8"/>
      <c r="H76" s="8"/>
      <c r="I76" s="65">
        <v>814.5</v>
      </c>
      <c r="J76" s="65">
        <v>204</v>
      </c>
      <c r="K76" s="65">
        <v>3</v>
      </c>
    </row>
    <row r="77" spans="1:11" ht="12.75">
      <c r="A77" s="8">
        <v>10</v>
      </c>
      <c r="B77" s="8">
        <v>46</v>
      </c>
      <c r="C77" s="8">
        <v>7</v>
      </c>
      <c r="D77" s="8">
        <v>52</v>
      </c>
      <c r="E77" s="8">
        <v>6</v>
      </c>
      <c r="F77" s="8"/>
      <c r="G77" s="8"/>
      <c r="H77" s="8"/>
      <c r="I77" s="65">
        <v>775.6</v>
      </c>
      <c r="J77" s="65">
        <v>237</v>
      </c>
      <c r="K77" s="65">
        <v>2.5</v>
      </c>
    </row>
    <row r="78" spans="1:9" ht="12.75">
      <c r="A78" s="8"/>
      <c r="I78" s="16"/>
    </row>
    <row r="79" spans="2:5" ht="12.75">
      <c r="B79" s="8" t="s">
        <v>456</v>
      </c>
      <c r="C79" s="8" t="s">
        <v>457</v>
      </c>
      <c r="D79" s="8"/>
      <c r="E79" s="8"/>
    </row>
    <row r="80" spans="2:3" ht="12.75">
      <c r="B80" s="8">
        <f ca="1">RAND()*13</f>
        <v>10.892956760726472</v>
      </c>
      <c r="C80" s="8">
        <f ca="1">RAND()*7</f>
        <v>1.6960987831438525</v>
      </c>
    </row>
    <row r="81" spans="2:3" ht="12.75">
      <c r="B81" s="61">
        <f>B80+0.5</f>
        <v>11.392956760726472</v>
      </c>
      <c r="C81" s="61">
        <f>C80+0.5</f>
        <v>2.1960987831438525</v>
      </c>
    </row>
    <row r="82" spans="2:3" ht="12.75">
      <c r="B82" s="61">
        <f>IF(B81&lt;10,B81+43,B81-9)</f>
        <v>2.392956760726472</v>
      </c>
      <c r="C82" s="61">
        <f>C81</f>
        <v>2.1960987831438525</v>
      </c>
    </row>
    <row r="85" spans="1:11" ht="12.75">
      <c r="A85" t="s">
        <v>466</v>
      </c>
      <c r="B85" s="8">
        <v>45</v>
      </c>
      <c r="C85" s="8">
        <v>2</v>
      </c>
      <c r="D85" s="8">
        <v>4</v>
      </c>
      <c r="E85" s="8">
        <v>1</v>
      </c>
      <c r="I85" s="8">
        <v>636.7</v>
      </c>
      <c r="J85" s="8">
        <v>173</v>
      </c>
      <c r="K85" s="8">
        <v>2.23</v>
      </c>
    </row>
    <row r="86" spans="2:11" ht="12.75">
      <c r="B86" s="8">
        <v>45</v>
      </c>
      <c r="C86" s="8">
        <v>2</v>
      </c>
      <c r="D86" s="8">
        <v>4</v>
      </c>
      <c r="E86" s="8">
        <v>5</v>
      </c>
      <c r="I86" s="8">
        <v>643.3</v>
      </c>
      <c r="J86" s="8">
        <v>213</v>
      </c>
      <c r="K86" s="8">
        <v>1.73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7" sqref="G17"/>
    </sheetView>
  </sheetViews>
  <sheetFormatPr defaultColWidth="9.140625" defaultRowHeight="12.75"/>
  <sheetData>
    <row r="1" ht="12.75">
      <c r="A1" s="1" t="s">
        <v>409</v>
      </c>
    </row>
    <row r="2" spans="1:13" ht="12.75">
      <c r="A2" t="s">
        <v>410</v>
      </c>
      <c r="B2" s="8" t="s">
        <v>411</v>
      </c>
      <c r="C2" s="8" t="s">
        <v>412</v>
      </c>
      <c r="D2" s="8" t="s">
        <v>411</v>
      </c>
      <c r="E2" s="8" t="s">
        <v>412</v>
      </c>
      <c r="F2" s="8"/>
      <c r="G2" s="8"/>
      <c r="I2" t="s">
        <v>226</v>
      </c>
      <c r="J2" s="8" t="s">
        <v>449</v>
      </c>
      <c r="K2" s="8" t="s">
        <v>450</v>
      </c>
      <c r="L2" t="s">
        <v>414</v>
      </c>
      <c r="M2" t="s">
        <v>227</v>
      </c>
    </row>
    <row r="3" spans="1:13" ht="12.75">
      <c r="A3" s="8">
        <v>1</v>
      </c>
      <c r="B3" s="63">
        <v>51</v>
      </c>
      <c r="C3" s="63">
        <v>2</v>
      </c>
      <c r="D3" s="63">
        <v>50</v>
      </c>
      <c r="E3" s="63">
        <v>5</v>
      </c>
      <c r="F3" s="63"/>
      <c r="G3" s="63"/>
      <c r="H3" s="63"/>
      <c r="I3" s="65">
        <v>882.7</v>
      </c>
      <c r="J3" s="65">
        <v>167</v>
      </c>
      <c r="K3" s="65">
        <v>2.5</v>
      </c>
      <c r="L3">
        <f>AVERAGE(I3:I12)</f>
        <v>791.61</v>
      </c>
      <c r="M3">
        <f>STDEVP(I3:I12)</f>
        <v>219.4665461978202</v>
      </c>
    </row>
    <row r="4" spans="1:11" ht="12.75">
      <c r="A4" s="62">
        <v>2</v>
      </c>
      <c r="B4" s="63">
        <v>46</v>
      </c>
      <c r="C4" s="63">
        <v>6</v>
      </c>
      <c r="D4" s="63">
        <v>48</v>
      </c>
      <c r="E4" s="63">
        <v>1</v>
      </c>
      <c r="F4" s="8"/>
      <c r="G4" s="8"/>
      <c r="H4" s="8"/>
      <c r="I4" s="65">
        <v>559.1</v>
      </c>
      <c r="J4" s="65">
        <v>131</v>
      </c>
      <c r="K4" s="65">
        <v>2.61</v>
      </c>
    </row>
    <row r="5" spans="1:13" ht="12.75">
      <c r="A5" s="8">
        <v>3</v>
      </c>
      <c r="B5" s="63">
        <v>1</v>
      </c>
      <c r="C5" s="63">
        <v>4</v>
      </c>
      <c r="D5" s="63">
        <v>3</v>
      </c>
      <c r="E5" s="63">
        <v>4</v>
      </c>
      <c r="F5" s="8"/>
      <c r="G5" s="8"/>
      <c r="H5" s="8"/>
      <c r="I5" s="65">
        <v>949.6</v>
      </c>
      <c r="J5" s="65">
        <v>258</v>
      </c>
      <c r="K5" s="65">
        <v>2.21</v>
      </c>
      <c r="L5" t="s">
        <v>452</v>
      </c>
      <c r="M5" t="s">
        <v>453</v>
      </c>
    </row>
    <row r="6" spans="1:13" ht="12.75">
      <c r="A6" s="8">
        <v>4</v>
      </c>
      <c r="B6" s="63">
        <v>47</v>
      </c>
      <c r="C6" s="63">
        <v>1</v>
      </c>
      <c r="D6" s="63">
        <v>52</v>
      </c>
      <c r="E6" s="63">
        <v>7</v>
      </c>
      <c r="F6" s="8"/>
      <c r="G6" s="8"/>
      <c r="H6" s="8"/>
      <c r="I6" s="65">
        <v>463.7</v>
      </c>
      <c r="J6" s="65">
        <v>142</v>
      </c>
      <c r="K6" s="65">
        <v>2.1</v>
      </c>
      <c r="L6" s="8">
        <f>AVERAGE(J3:J12)</f>
        <v>181.4</v>
      </c>
      <c r="M6" s="8">
        <f>AVERAGE(K3:K12)</f>
        <v>3.0230000000000006</v>
      </c>
    </row>
    <row r="7" spans="1:11" ht="12.75">
      <c r="A7" s="62">
        <v>5</v>
      </c>
      <c r="B7" s="63">
        <v>45</v>
      </c>
      <c r="C7" s="63">
        <v>3</v>
      </c>
      <c r="D7" s="63">
        <v>3</v>
      </c>
      <c r="E7" s="63">
        <v>4</v>
      </c>
      <c r="F7" s="8"/>
      <c r="G7" s="8"/>
      <c r="H7" s="8"/>
      <c r="I7" s="65">
        <v>806</v>
      </c>
      <c r="J7" s="65">
        <v>154</v>
      </c>
      <c r="K7" s="65">
        <v>3.2</v>
      </c>
    </row>
    <row r="8" spans="1:11" ht="12.75">
      <c r="A8" s="8">
        <v>6</v>
      </c>
      <c r="B8" s="63">
        <v>45</v>
      </c>
      <c r="C8" s="63">
        <v>2</v>
      </c>
      <c r="D8" s="63">
        <v>2</v>
      </c>
      <c r="E8" s="63">
        <v>6</v>
      </c>
      <c r="F8" s="63"/>
      <c r="G8" s="63"/>
      <c r="H8" s="63"/>
      <c r="I8" s="65">
        <v>522.4</v>
      </c>
      <c r="J8" s="65">
        <v>132</v>
      </c>
      <c r="K8" s="65">
        <v>2.6</v>
      </c>
    </row>
    <row r="9" spans="1:11" ht="12.75">
      <c r="A9" s="8">
        <v>7</v>
      </c>
      <c r="B9" s="63">
        <v>4</v>
      </c>
      <c r="C9" s="63">
        <v>7</v>
      </c>
      <c r="D9" s="63">
        <v>47</v>
      </c>
      <c r="E9" s="63">
        <v>4</v>
      </c>
      <c r="F9" s="63"/>
      <c r="G9" s="63"/>
      <c r="H9" s="65"/>
      <c r="I9" s="65">
        <v>902.5</v>
      </c>
      <c r="J9" s="65">
        <v>257</v>
      </c>
      <c r="K9" s="65">
        <v>2.41</v>
      </c>
    </row>
    <row r="10" spans="1:11" ht="12.75">
      <c r="A10" s="62">
        <v>8</v>
      </c>
      <c r="B10" s="63">
        <v>48</v>
      </c>
      <c r="C10" s="63">
        <v>1</v>
      </c>
      <c r="D10" s="63">
        <v>4</v>
      </c>
      <c r="E10" s="63">
        <v>2</v>
      </c>
      <c r="F10" s="8"/>
      <c r="G10" s="8"/>
      <c r="H10" s="8"/>
      <c r="I10" s="65">
        <v>1240</v>
      </c>
      <c r="J10" s="65">
        <v>132</v>
      </c>
      <c r="K10" s="65">
        <v>7.1</v>
      </c>
    </row>
    <row r="11" spans="1:11" ht="12.75">
      <c r="A11" s="62">
        <v>9</v>
      </c>
      <c r="B11" s="8">
        <v>44</v>
      </c>
      <c r="C11" s="8">
        <v>3</v>
      </c>
      <c r="D11" s="8">
        <v>49</v>
      </c>
      <c r="E11" s="8">
        <v>7</v>
      </c>
      <c r="F11" s="8"/>
      <c r="G11" s="8"/>
      <c r="H11" s="8"/>
      <c r="I11" s="65">
        <v>814.5</v>
      </c>
      <c r="J11" s="65">
        <v>204</v>
      </c>
      <c r="K11" s="65">
        <v>3</v>
      </c>
    </row>
    <row r="12" spans="1:11" ht="12.75">
      <c r="A12" s="8">
        <v>10</v>
      </c>
      <c r="B12" s="8">
        <v>46</v>
      </c>
      <c r="C12" s="8">
        <v>7</v>
      </c>
      <c r="D12" s="8">
        <v>52</v>
      </c>
      <c r="E12" s="8">
        <v>6</v>
      </c>
      <c r="F12" s="8"/>
      <c r="G12" s="8"/>
      <c r="H12" s="8"/>
      <c r="I12" s="65">
        <v>775.6</v>
      </c>
      <c r="J12" s="65">
        <v>237</v>
      </c>
      <c r="K12" s="65">
        <v>2.5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F9" sqref="F9"/>
    </sheetView>
  </sheetViews>
  <sheetFormatPr defaultColWidth="9.140625" defaultRowHeight="12.75"/>
  <cols>
    <col min="1" max="1" width="4.00390625" style="0" bestFit="1" customWidth="1"/>
    <col min="2" max="2" width="10.57421875" style="0" bestFit="1" customWidth="1"/>
    <col min="3" max="5" width="7.140625" style="0" bestFit="1" customWidth="1"/>
    <col min="6" max="6" width="9.7109375" style="0" bestFit="1" customWidth="1"/>
    <col min="7" max="7" width="8.57421875" style="0" bestFit="1" customWidth="1"/>
    <col min="8" max="9" width="9.28125" style="0" bestFit="1" customWidth="1"/>
    <col min="13" max="13" width="10.28125" style="0" bestFit="1" customWidth="1"/>
    <col min="14" max="14" width="11.7109375" style="0" bestFit="1" customWidth="1"/>
    <col min="15" max="15" width="10.57421875" style="0" bestFit="1" customWidth="1"/>
    <col min="16" max="16" width="8.57421875" style="0" bestFit="1" customWidth="1"/>
  </cols>
  <sheetData>
    <row r="1" spans="2:17" ht="12.75">
      <c r="B1" t="s">
        <v>167</v>
      </c>
      <c r="C1" t="s">
        <v>168</v>
      </c>
      <c r="D1" t="s">
        <v>169</v>
      </c>
      <c r="E1" t="s">
        <v>170</v>
      </c>
      <c r="F1" t="s">
        <v>167</v>
      </c>
      <c r="G1" t="s">
        <v>171</v>
      </c>
      <c r="H1" t="s">
        <v>171</v>
      </c>
      <c r="I1" t="s">
        <v>415</v>
      </c>
      <c r="J1" t="s">
        <v>173</v>
      </c>
      <c r="K1" t="s">
        <v>174</v>
      </c>
      <c r="L1" t="s">
        <v>175</v>
      </c>
      <c r="M1" t="s">
        <v>176</v>
      </c>
      <c r="N1" t="s">
        <v>416</v>
      </c>
      <c r="O1" t="s">
        <v>417</v>
      </c>
      <c r="P1" t="s">
        <v>418</v>
      </c>
      <c r="Q1" t="s">
        <v>419</v>
      </c>
    </row>
    <row r="2" spans="1:18" ht="12.75">
      <c r="A2" s="4">
        <v>12</v>
      </c>
      <c r="B2" t="s">
        <v>181</v>
      </c>
      <c r="C2" t="s">
        <v>182</v>
      </c>
      <c r="D2" s="11" t="s">
        <v>183</v>
      </c>
      <c r="E2" s="11" t="s">
        <v>184</v>
      </c>
      <c r="F2">
        <v>20</v>
      </c>
      <c r="G2">
        <v>2.4</v>
      </c>
      <c r="H2">
        <v>16017</v>
      </c>
      <c r="I2">
        <v>10179</v>
      </c>
      <c r="J2" s="12">
        <f aca="true" t="shared" si="0" ref="J2:J9">I2*$P$2/1000</f>
        <v>66.1635</v>
      </c>
      <c r="O2" s="13">
        <v>1.22</v>
      </c>
      <c r="P2" s="13">
        <v>6.5</v>
      </c>
      <c r="Q2" s="13">
        <v>4.8</v>
      </c>
      <c r="R2" t="s">
        <v>185</v>
      </c>
    </row>
    <row r="3" spans="2:18" ht="12.75">
      <c r="B3">
        <v>50</v>
      </c>
      <c r="C3">
        <v>6</v>
      </c>
      <c r="D3">
        <v>12500</v>
      </c>
      <c r="E3">
        <v>10330</v>
      </c>
      <c r="I3">
        <v>10330</v>
      </c>
      <c r="J3" s="14">
        <f t="shared" si="0"/>
        <v>67.145</v>
      </c>
      <c r="K3">
        <v>38</v>
      </c>
      <c r="L3">
        <v>68</v>
      </c>
      <c r="M3" s="14">
        <f>K3*$P$2</f>
        <v>247</v>
      </c>
      <c r="N3" s="4">
        <v>9.2</v>
      </c>
      <c r="O3" s="4">
        <v>3</v>
      </c>
      <c r="P3" s="4">
        <v>12</v>
      </c>
      <c r="R3" s="4">
        <f>(M4-M3)/SQRT(12)</f>
        <v>56.29165124598852</v>
      </c>
    </row>
    <row r="4" spans="2:18" ht="12.75">
      <c r="B4">
        <v>80</v>
      </c>
      <c r="C4">
        <v>9.6</v>
      </c>
      <c r="D4">
        <v>11900</v>
      </c>
      <c r="E4">
        <v>11668</v>
      </c>
      <c r="I4">
        <v>11668</v>
      </c>
      <c r="J4" s="12">
        <f t="shared" si="0"/>
        <v>75.842</v>
      </c>
      <c r="M4" s="14">
        <f>L3*$P$2</f>
        <v>442</v>
      </c>
      <c r="R4" s="4"/>
    </row>
    <row r="5" spans="2:18" ht="12.75">
      <c r="B5">
        <v>100</v>
      </c>
      <c r="C5">
        <v>12</v>
      </c>
      <c r="D5">
        <v>12000</v>
      </c>
      <c r="E5">
        <v>13219</v>
      </c>
      <c r="I5">
        <v>13219</v>
      </c>
      <c r="J5" s="12">
        <f t="shared" si="0"/>
        <v>85.9235</v>
      </c>
      <c r="M5" s="4"/>
      <c r="R5" s="4"/>
    </row>
    <row r="6" spans="1:18" ht="12.75">
      <c r="A6" s="4">
        <v>20</v>
      </c>
      <c r="B6" t="s">
        <v>186</v>
      </c>
      <c r="C6" t="s">
        <v>187</v>
      </c>
      <c r="D6" s="11" t="s">
        <v>188</v>
      </c>
      <c r="E6" s="11" t="s">
        <v>184</v>
      </c>
      <c r="F6">
        <v>79</v>
      </c>
      <c r="G6">
        <v>15.8</v>
      </c>
      <c r="H6">
        <v>15063</v>
      </c>
      <c r="I6">
        <v>9859</v>
      </c>
      <c r="J6" s="12">
        <f t="shared" si="0"/>
        <v>64.0835</v>
      </c>
      <c r="M6" s="4"/>
      <c r="R6" s="4"/>
    </row>
    <row r="7" spans="2:18" ht="12.75">
      <c r="B7">
        <v>80</v>
      </c>
      <c r="C7">
        <v>16</v>
      </c>
      <c r="D7">
        <v>15000</v>
      </c>
      <c r="E7">
        <v>10139</v>
      </c>
      <c r="I7">
        <v>10139</v>
      </c>
      <c r="J7" s="14">
        <f t="shared" si="0"/>
        <v>65.9035</v>
      </c>
      <c r="K7">
        <v>5</v>
      </c>
      <c r="L7">
        <v>5</v>
      </c>
      <c r="M7" s="14">
        <f>K7*$P$2</f>
        <v>32.5</v>
      </c>
      <c r="N7" s="4">
        <v>16.3</v>
      </c>
      <c r="O7" s="4">
        <v>4</v>
      </c>
      <c r="P7" s="4">
        <v>20</v>
      </c>
      <c r="R7" s="4">
        <f>(M8-M7)/SQRT(12)</f>
        <v>0</v>
      </c>
    </row>
    <row r="8" spans="2:18" ht="12.75">
      <c r="B8">
        <v>99</v>
      </c>
      <c r="C8">
        <v>19.8</v>
      </c>
      <c r="D8">
        <v>14500</v>
      </c>
      <c r="E8">
        <v>14272</v>
      </c>
      <c r="I8">
        <v>14272</v>
      </c>
      <c r="J8" s="12">
        <f t="shared" si="0"/>
        <v>92.768</v>
      </c>
      <c r="M8" s="14">
        <f>L7*$P$2</f>
        <v>32.5</v>
      </c>
      <c r="R8" s="4"/>
    </row>
    <row r="9" spans="2:18" ht="12.75">
      <c r="B9">
        <v>100</v>
      </c>
      <c r="C9">
        <v>20</v>
      </c>
      <c r="D9">
        <v>14499</v>
      </c>
      <c r="E9">
        <v>14427</v>
      </c>
      <c r="I9">
        <v>14427</v>
      </c>
      <c r="J9" s="12">
        <f t="shared" si="0"/>
        <v>93.7755</v>
      </c>
      <c r="M9" s="4"/>
      <c r="R9" s="4"/>
    </row>
    <row r="10" spans="1:18" ht="12.75">
      <c r="A10" s="4">
        <v>50</v>
      </c>
      <c r="B10" t="s">
        <v>189</v>
      </c>
      <c r="C10">
        <v>100</v>
      </c>
      <c r="D10">
        <v>50</v>
      </c>
      <c r="E10" t="s">
        <v>190</v>
      </c>
      <c r="F10" t="s">
        <v>191</v>
      </c>
      <c r="K10">
        <v>0</v>
      </c>
      <c r="L10">
        <v>0</v>
      </c>
      <c r="M10" s="4">
        <v>0</v>
      </c>
      <c r="R10" s="4"/>
    </row>
    <row r="11" spans="1:18" ht="12.75">
      <c r="A11" s="4">
        <v>76</v>
      </c>
      <c r="B11" t="s">
        <v>181</v>
      </c>
      <c r="C11" t="s">
        <v>182</v>
      </c>
      <c r="D11" s="11" t="s">
        <v>192</v>
      </c>
      <c r="E11" s="11">
        <v>20</v>
      </c>
      <c r="F11">
        <v>15.2</v>
      </c>
      <c r="G11">
        <v>17107</v>
      </c>
      <c r="H11">
        <v>9548</v>
      </c>
      <c r="I11">
        <v>9548</v>
      </c>
      <c r="J11" s="12">
        <f>I11*$O$2/1000</f>
        <v>11.64856</v>
      </c>
      <c r="M11" s="4"/>
      <c r="O11" s="4">
        <v>10</v>
      </c>
      <c r="P11" s="4">
        <v>76</v>
      </c>
      <c r="R11" s="4"/>
    </row>
    <row r="12" spans="2:18" ht="12.75">
      <c r="B12">
        <v>50</v>
      </c>
      <c r="C12">
        <v>38</v>
      </c>
      <c r="D12">
        <v>12637</v>
      </c>
      <c r="E12">
        <v>9966</v>
      </c>
      <c r="I12">
        <v>9966</v>
      </c>
      <c r="J12" s="14">
        <f>I12*$O$2/1000</f>
        <v>12.158520000000001</v>
      </c>
      <c r="K12">
        <v>596</v>
      </c>
      <c r="L12">
        <v>596</v>
      </c>
      <c r="M12" s="14">
        <f>K12*$O$2</f>
        <v>727.12</v>
      </c>
      <c r="N12" s="4">
        <v>2.1</v>
      </c>
      <c r="R12" s="4">
        <f>(M13-M12)/SQRT(12)</f>
        <v>0</v>
      </c>
    </row>
    <row r="13" spans="2:18" ht="12.75">
      <c r="B13">
        <v>80</v>
      </c>
      <c r="C13">
        <v>60.8</v>
      </c>
      <c r="D13">
        <v>11900</v>
      </c>
      <c r="E13">
        <v>11576</v>
      </c>
      <c r="I13">
        <v>11576</v>
      </c>
      <c r="J13" s="12">
        <f>I13*$O$2/1000</f>
        <v>14.12272</v>
      </c>
      <c r="M13" s="14">
        <f>L12*$O$2</f>
        <v>727.12</v>
      </c>
      <c r="R13" s="4"/>
    </row>
    <row r="14" spans="2:18" ht="12.75">
      <c r="B14">
        <v>100</v>
      </c>
      <c r="C14">
        <v>76</v>
      </c>
      <c r="D14">
        <v>12000</v>
      </c>
      <c r="E14">
        <v>13311</v>
      </c>
      <c r="I14">
        <v>13311</v>
      </c>
      <c r="J14" s="12">
        <f>I14*$O$2/1000</f>
        <v>16.23942</v>
      </c>
      <c r="M14" s="4"/>
      <c r="R14" s="4"/>
    </row>
    <row r="15" spans="1:18" ht="12.75">
      <c r="A15" s="4">
        <v>100</v>
      </c>
      <c r="B15" t="s">
        <v>181</v>
      </c>
      <c r="C15" t="s">
        <v>182</v>
      </c>
      <c r="D15" s="11" t="s">
        <v>183</v>
      </c>
      <c r="E15" s="11" t="s">
        <v>184</v>
      </c>
      <c r="F15">
        <v>25</v>
      </c>
      <c r="G15">
        <v>25</v>
      </c>
      <c r="H15">
        <v>12999</v>
      </c>
      <c r="I15">
        <v>8089</v>
      </c>
      <c r="J15" s="12">
        <f>I15*$P$2/1000</f>
        <v>52.5785</v>
      </c>
      <c r="M15" s="4"/>
      <c r="R15" s="4"/>
    </row>
    <row r="16" spans="2:18" ht="12.75">
      <c r="B16">
        <v>50</v>
      </c>
      <c r="C16">
        <v>50</v>
      </c>
      <c r="D16">
        <v>10700</v>
      </c>
      <c r="E16">
        <v>8708</v>
      </c>
      <c r="I16">
        <v>8708</v>
      </c>
      <c r="J16" s="14">
        <f>I16*$P$2/1000</f>
        <v>56.602</v>
      </c>
      <c r="K16">
        <v>250</v>
      </c>
      <c r="L16">
        <v>566</v>
      </c>
      <c r="M16" s="14">
        <f>K16*$P$2</f>
        <v>1625</v>
      </c>
      <c r="N16" s="4">
        <v>5.1</v>
      </c>
      <c r="O16" s="4">
        <v>15</v>
      </c>
      <c r="P16" s="4">
        <v>100</v>
      </c>
      <c r="R16" s="4">
        <f>(M17-M16)/SQRT(12)</f>
        <v>592.9387264577457</v>
      </c>
    </row>
    <row r="17" spans="2:18" ht="12.75">
      <c r="B17">
        <v>80</v>
      </c>
      <c r="C17">
        <v>80</v>
      </c>
      <c r="D17">
        <v>10087</v>
      </c>
      <c r="E17">
        <v>9420</v>
      </c>
      <c r="I17">
        <v>9420</v>
      </c>
      <c r="J17" s="12">
        <f>I17*$P$2/1000</f>
        <v>61.23</v>
      </c>
      <c r="M17" s="14">
        <f>L16*$P$2</f>
        <v>3679</v>
      </c>
      <c r="R17" s="4"/>
    </row>
    <row r="18" spans="2:18" ht="12.75">
      <c r="B18">
        <v>100</v>
      </c>
      <c r="C18">
        <v>100</v>
      </c>
      <c r="D18">
        <v>10000</v>
      </c>
      <c r="E18">
        <v>9877</v>
      </c>
      <c r="I18">
        <v>9877</v>
      </c>
      <c r="J18" s="12">
        <f>I18*$P$2/1000</f>
        <v>64.2005</v>
      </c>
      <c r="M18" s="4"/>
      <c r="R18" s="4"/>
    </row>
    <row r="19" spans="1:18" ht="12.75">
      <c r="A19" s="4">
        <v>155</v>
      </c>
      <c r="B19" t="s">
        <v>181</v>
      </c>
      <c r="C19" t="s">
        <v>182</v>
      </c>
      <c r="D19" s="11" t="s">
        <v>192</v>
      </c>
      <c r="E19" s="11">
        <v>35</v>
      </c>
      <c r="F19">
        <v>54.25</v>
      </c>
      <c r="G19">
        <v>11244</v>
      </c>
      <c r="H19">
        <v>8265</v>
      </c>
      <c r="I19">
        <v>8265</v>
      </c>
      <c r="J19" s="12">
        <f>I19*$O$2/1000</f>
        <v>10.0833</v>
      </c>
      <c r="M19" s="4"/>
      <c r="R19" s="4"/>
    </row>
    <row r="20" spans="2:18" ht="12.75">
      <c r="B20">
        <v>60</v>
      </c>
      <c r="C20">
        <v>93</v>
      </c>
      <c r="D20">
        <v>10053</v>
      </c>
      <c r="E20">
        <v>8541</v>
      </c>
      <c r="I20">
        <v>8541</v>
      </c>
      <c r="J20" s="14">
        <f>I20*$O$2/1000</f>
        <v>10.420020000000001</v>
      </c>
      <c r="K20">
        <v>260</v>
      </c>
      <c r="L20">
        <v>953</v>
      </c>
      <c r="M20" s="14">
        <f>K20*$O$2</f>
        <v>317.2</v>
      </c>
      <c r="N20" s="4">
        <v>0.6</v>
      </c>
      <c r="O20" s="4">
        <v>20</v>
      </c>
      <c r="P20" s="4">
        <v>155</v>
      </c>
      <c r="R20" s="4">
        <f>(M21-M20)/SQRT(12)</f>
        <v>244.06327929453053</v>
      </c>
    </row>
    <row r="21" spans="2:18" ht="12.75">
      <c r="B21">
        <v>80</v>
      </c>
      <c r="C21">
        <v>124</v>
      </c>
      <c r="D21">
        <v>9718</v>
      </c>
      <c r="E21">
        <v>8900</v>
      </c>
      <c r="I21">
        <v>8900</v>
      </c>
      <c r="J21" s="12">
        <f>I21*$O$2/1000</f>
        <v>10.858</v>
      </c>
      <c r="M21" s="14">
        <f>L20*$O$2</f>
        <v>1162.66</v>
      </c>
      <c r="R21" s="4"/>
    </row>
    <row r="22" spans="2:18" ht="12.75">
      <c r="B22">
        <v>100</v>
      </c>
      <c r="C22">
        <v>155</v>
      </c>
      <c r="D22">
        <v>9600</v>
      </c>
      <c r="E22">
        <v>9381</v>
      </c>
      <c r="I22">
        <v>9381</v>
      </c>
      <c r="J22" s="12">
        <f>I22*$O$2/1000</f>
        <v>11.44482</v>
      </c>
      <c r="M22" s="4"/>
      <c r="R22" s="4"/>
    </row>
    <row r="23" spans="1:18" ht="12.75">
      <c r="A23" s="4">
        <v>197</v>
      </c>
      <c r="B23" t="s">
        <v>181</v>
      </c>
      <c r="C23" t="s">
        <v>182</v>
      </c>
      <c r="D23" s="11" t="s">
        <v>183</v>
      </c>
      <c r="E23" s="11" t="s">
        <v>184</v>
      </c>
      <c r="F23">
        <v>35</v>
      </c>
      <c r="G23">
        <v>68.95</v>
      </c>
      <c r="H23">
        <v>10750</v>
      </c>
      <c r="I23">
        <v>8348</v>
      </c>
      <c r="J23" s="12">
        <f>I23*$P$2/1000</f>
        <v>54.262</v>
      </c>
      <c r="M23" s="4"/>
      <c r="R23" s="4"/>
    </row>
    <row r="24" spans="2:18" ht="12.75">
      <c r="B24">
        <v>60</v>
      </c>
      <c r="C24">
        <v>118.2</v>
      </c>
      <c r="D24">
        <v>9850</v>
      </c>
      <c r="E24">
        <v>8833</v>
      </c>
      <c r="I24">
        <v>8833</v>
      </c>
      <c r="J24" s="14">
        <f>I24*$P$2/1000</f>
        <v>57.4145</v>
      </c>
      <c r="K24">
        <v>443</v>
      </c>
      <c r="L24">
        <v>775</v>
      </c>
      <c r="M24" s="14">
        <f>K24*$P$2</f>
        <v>2879.5</v>
      </c>
      <c r="N24" s="4">
        <v>3.5</v>
      </c>
      <c r="O24" s="4">
        <v>20</v>
      </c>
      <c r="P24" s="4">
        <v>197</v>
      </c>
      <c r="R24" s="4">
        <f>(M25-M24)/SQRT(12)</f>
        <v>622.9609404556062</v>
      </c>
    </row>
    <row r="25" spans="2:18" ht="12.75">
      <c r="B25">
        <v>80</v>
      </c>
      <c r="C25">
        <v>157.6</v>
      </c>
      <c r="D25">
        <v>9644</v>
      </c>
      <c r="E25">
        <v>9225</v>
      </c>
      <c r="I25">
        <v>9225</v>
      </c>
      <c r="J25" s="12">
        <f>I25*$P$2/1000</f>
        <v>59.9625</v>
      </c>
      <c r="M25" s="14">
        <f>L24*$P$2</f>
        <v>5037.5</v>
      </c>
      <c r="R25" s="4"/>
    </row>
    <row r="26" spans="2:18" ht="12.75">
      <c r="B26">
        <v>100</v>
      </c>
      <c r="C26">
        <v>197</v>
      </c>
      <c r="D26">
        <v>9600</v>
      </c>
      <c r="E26">
        <v>9620</v>
      </c>
      <c r="I26">
        <v>9620</v>
      </c>
      <c r="J26" s="12">
        <f>I26*$P$2/1000</f>
        <v>62.53</v>
      </c>
      <c r="M26" s="4"/>
      <c r="R26" s="4"/>
    </row>
    <row r="27" spans="1:18" ht="12.75">
      <c r="A27" s="4">
        <v>350</v>
      </c>
      <c r="B27" t="s">
        <v>181</v>
      </c>
      <c r="C27" t="s">
        <v>182</v>
      </c>
      <c r="D27" s="11" t="s">
        <v>192</v>
      </c>
      <c r="E27" s="11">
        <v>40</v>
      </c>
      <c r="F27">
        <v>140</v>
      </c>
      <c r="G27">
        <v>10200</v>
      </c>
      <c r="H27">
        <v>8402</v>
      </c>
      <c r="I27">
        <v>8402</v>
      </c>
      <c r="J27" s="12">
        <f>I27*$O$2/1000</f>
        <v>10.250440000000001</v>
      </c>
      <c r="M27" s="4"/>
      <c r="R27" s="4"/>
    </row>
    <row r="28" spans="2:18" ht="12.75">
      <c r="B28">
        <v>65</v>
      </c>
      <c r="C28">
        <v>227.5</v>
      </c>
      <c r="D28">
        <v>9600</v>
      </c>
      <c r="E28">
        <v>8896</v>
      </c>
      <c r="I28">
        <v>8896</v>
      </c>
      <c r="J28" s="14">
        <f>I28*$O$2/1000</f>
        <v>10.853119999999999</v>
      </c>
      <c r="K28">
        <v>1915</v>
      </c>
      <c r="L28">
        <v>4468</v>
      </c>
      <c r="M28" s="14">
        <f>K28*$O$2</f>
        <v>2336.2999999999997</v>
      </c>
      <c r="N28" s="4">
        <v>0.7</v>
      </c>
      <c r="O28" s="4">
        <v>35</v>
      </c>
      <c r="P28" s="4">
        <v>350</v>
      </c>
      <c r="R28" s="4">
        <f>(M29-M28)/SQRT(12)</f>
        <v>899.12489471708</v>
      </c>
    </row>
    <row r="29" spans="2:18" ht="12.75">
      <c r="B29">
        <v>80</v>
      </c>
      <c r="C29">
        <v>280</v>
      </c>
      <c r="D29">
        <v>9500</v>
      </c>
      <c r="E29">
        <v>9244</v>
      </c>
      <c r="I29">
        <v>9244</v>
      </c>
      <c r="J29" s="12">
        <f>I29*$O$2/1000</f>
        <v>11.27768</v>
      </c>
      <c r="M29" s="14">
        <f>L28*$O$2</f>
        <v>5450.96</v>
      </c>
      <c r="R29" s="4"/>
    </row>
    <row r="30" spans="2:18" ht="12.75">
      <c r="B30">
        <v>100</v>
      </c>
      <c r="C30">
        <v>350</v>
      </c>
      <c r="D30">
        <v>9500</v>
      </c>
      <c r="E30">
        <v>9768</v>
      </c>
      <c r="I30">
        <v>9768</v>
      </c>
      <c r="J30" s="12">
        <f>I30*$O$2/1000</f>
        <v>11.91696</v>
      </c>
      <c r="M30" s="4"/>
      <c r="R30" s="4"/>
    </row>
    <row r="31" spans="1:18" ht="12.75">
      <c r="A31" s="4">
        <v>400</v>
      </c>
      <c r="B31" t="s">
        <v>193</v>
      </c>
      <c r="C31" t="s">
        <v>182</v>
      </c>
      <c r="D31" s="11" t="s">
        <v>194</v>
      </c>
      <c r="E31" s="11">
        <v>25</v>
      </c>
      <c r="F31">
        <v>100</v>
      </c>
      <c r="G31">
        <v>12751</v>
      </c>
      <c r="H31">
        <v>8848</v>
      </c>
      <c r="I31">
        <v>8848</v>
      </c>
      <c r="J31" s="12">
        <f>I31*$Q$2/1000</f>
        <v>42.4704</v>
      </c>
      <c r="M31" s="4"/>
      <c r="R31" s="4"/>
    </row>
    <row r="32" spans="2:18" ht="12.75">
      <c r="B32">
        <v>50</v>
      </c>
      <c r="C32">
        <v>200</v>
      </c>
      <c r="D32">
        <v>10825</v>
      </c>
      <c r="E32">
        <v>8965</v>
      </c>
      <c r="I32">
        <v>8965</v>
      </c>
      <c r="J32" s="14">
        <f>I32*$Q$2/1000</f>
        <v>43.032</v>
      </c>
      <c r="K32">
        <v>0</v>
      </c>
      <c r="L32">
        <v>0</v>
      </c>
      <c r="M32" s="4">
        <v>6000</v>
      </c>
      <c r="N32" s="4">
        <v>1.3</v>
      </c>
      <c r="O32" s="4">
        <v>10</v>
      </c>
      <c r="P32" s="4">
        <v>400</v>
      </c>
      <c r="R32" s="4"/>
    </row>
    <row r="33" spans="2:13" ht="12.75">
      <c r="B33">
        <v>80</v>
      </c>
      <c r="C33">
        <v>320</v>
      </c>
      <c r="D33">
        <v>10170</v>
      </c>
      <c r="E33">
        <v>9210</v>
      </c>
      <c r="I33">
        <v>9210</v>
      </c>
      <c r="J33" s="12">
        <f>I33*$Q$2/1000</f>
        <v>44.208</v>
      </c>
      <c r="M33" s="4"/>
    </row>
    <row r="34" spans="2:13" ht="12.75">
      <c r="B34">
        <v>100</v>
      </c>
      <c r="C34">
        <v>400</v>
      </c>
      <c r="D34">
        <v>10000</v>
      </c>
      <c r="E34">
        <v>9438</v>
      </c>
      <c r="I34">
        <v>9438</v>
      </c>
      <c r="J34" s="12">
        <f>I34*$Q$2/1000</f>
        <v>45.3024</v>
      </c>
      <c r="M3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Feng Zhao</dc:creator>
  <cp:keywords/>
  <dc:description/>
  <cp:lastModifiedBy>Feng Zhao</cp:lastModifiedBy>
  <dcterms:created xsi:type="dcterms:W3CDTF">2006-05-06T15:01:18Z</dcterms:created>
  <dcterms:modified xsi:type="dcterms:W3CDTF">2007-11-05T20:18:59Z</dcterms:modified>
  <cp:category/>
  <cp:version/>
  <cp:contentType/>
  <cp:contentStatus/>
</cp:coreProperties>
</file>